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1060" windowHeight="9552" activeTab="1"/>
  </bookViews>
  <sheets>
    <sheet name="Long division" sheetId="1" r:id="rId1"/>
    <sheet name="The rule of three" sheetId="3" r:id="rId2"/>
    <sheet name="Time" sheetId="2" r:id="rId3"/>
  </sheets>
  <definedNames>
    <definedName name="大䵂">'The rule of three'!$F$30</definedName>
    <definedName name="小䵂">'The rule of three'!$F$29</definedName>
    <definedName name="御米">'The rule of three'!$F$28</definedName>
    <definedName name="御飯">'The rule of three'!$F$34</definedName>
    <definedName name="櫱">'The rule of three'!$F$40</definedName>
    <definedName name="熟菽">'The rule of three'!$F$39</definedName>
    <definedName name="稻">'The rule of three'!$F$36</definedName>
    <definedName name="答">'The rule of three'!$F$35</definedName>
    <definedName name="粟率">'The rule of three'!$F$24</definedName>
    <definedName name="粺米">'The rule of three'!$F$26</definedName>
    <definedName name="粺飯">'The rule of three'!$F$32</definedName>
    <definedName name="糲米">'The rule of three'!$F$25</definedName>
    <definedName name="糲飯">'The rule of three'!$F$31</definedName>
    <definedName name="糳米">'The rule of three'!$F$27</definedName>
    <definedName name="糳飯">'The rule of three'!$F$33</definedName>
    <definedName name="菽">'The rule of three'!$F$35</definedName>
    <definedName name="豉">'The rule of three'!$F$37</definedName>
    <definedName name="飧">'The rule of three'!$F$38</definedName>
    <definedName name="麥">'The rule of three'!$F$35</definedName>
    <definedName name="麻">'The rule of three'!$F$35</definedName>
  </definedNames>
  <calcPr calcId="144525"/>
</workbook>
</file>

<file path=xl/calcChain.xml><?xml version="1.0" encoding="utf-8"?>
<calcChain xmlns="http://schemas.openxmlformats.org/spreadsheetml/2006/main">
  <c r="F141" i="2" l="1"/>
  <c r="E141" i="2"/>
  <c r="G141" i="2"/>
  <c r="G139" i="2"/>
  <c r="G137" i="2"/>
  <c r="F155" i="2"/>
  <c r="E155" i="2"/>
  <c r="G155" i="2"/>
  <c r="G153" i="2"/>
  <c r="G151" i="2"/>
  <c r="G148" i="2"/>
  <c r="F131" i="2"/>
  <c r="E131" i="2"/>
  <c r="F129" i="2"/>
  <c r="F128" i="2"/>
  <c r="F127" i="2"/>
  <c r="F117" i="2"/>
  <c r="E117" i="2"/>
  <c r="F111" i="2"/>
  <c r="E111" i="2"/>
  <c r="E105" i="2"/>
  <c r="E102" i="2"/>
  <c r="E101" i="2"/>
  <c r="E100" i="2"/>
  <c r="E85" i="2"/>
  <c r="E83" i="2"/>
  <c r="E82" i="2"/>
  <c r="E76" i="2"/>
  <c r="E72" i="2"/>
  <c r="E71" i="2"/>
  <c r="D65" i="2"/>
  <c r="D61" i="2"/>
  <c r="E33" i="2"/>
  <c r="E32" i="2"/>
  <c r="E31" i="2"/>
  <c r="E30" i="2"/>
  <c r="F87" i="1"/>
  <c r="E87" i="1"/>
  <c r="F83" i="1"/>
  <c r="E83" i="1"/>
  <c r="F79" i="1"/>
  <c r="E79" i="1"/>
  <c r="F74" i="1"/>
  <c r="E74" i="1"/>
  <c r="F67" i="1"/>
  <c r="E67" i="1"/>
  <c r="F64" i="1"/>
  <c r="E64" i="1"/>
  <c r="D51" i="1"/>
  <c r="D49" i="1"/>
  <c r="D45" i="1"/>
  <c r="D43" i="1"/>
  <c r="D37" i="1"/>
  <c r="D35" i="1"/>
</calcChain>
</file>

<file path=xl/sharedStrings.xml><?xml version="1.0" encoding="utf-8"?>
<sst xmlns="http://schemas.openxmlformats.org/spreadsheetml/2006/main" count="209" uniqueCount="177">
  <si>
    <t>Hopefully we all remember how to do long division from middle school:</t>
  </si>
  <si>
    <t xml:space="preserve">To divide 235 ÷ 19, </t>
  </si>
  <si>
    <t xml:space="preserve">we start by finding the closest multiple to 23, adjusted to the place value (19 × 10), </t>
  </si>
  <si>
    <t>subtracting that (235 – 190 = 45),</t>
  </si>
  <si>
    <t>moving a place value to the right, and finding the closest multiple to 45 (19 × 2 = 38)</t>
  </si>
  <si>
    <t>subtracting that (45 – 38 = 7),</t>
  </si>
  <si>
    <r>
      <t xml:space="preserve">and that gives us a </t>
    </r>
    <r>
      <rPr>
        <b/>
        <sz val="11"/>
        <color theme="1"/>
        <rFont val="Calibri"/>
        <family val="2"/>
        <scheme val="minor"/>
      </rPr>
      <t>remainder</t>
    </r>
    <r>
      <rPr>
        <sz val="11"/>
        <color theme="1"/>
        <rFont val="Calibri"/>
        <family val="2"/>
        <scheme val="minor"/>
      </rPr>
      <t>.</t>
    </r>
  </si>
  <si>
    <t>Here is a more complicated example: 1461 ÷ 4</t>
  </si>
  <si>
    <t>This, most of the time, is what is involved in the operation 除 : division to find an integer quotient and remainder.</t>
  </si>
  <si>
    <t>(Careful ! Sometimes 除 means subtraction)</t>
  </si>
  <si>
    <r>
      <t xml:space="preserve">Luckily, we will be using Excel to do our calculations to make things </t>
    </r>
    <r>
      <rPr>
        <i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 and to </t>
    </r>
    <r>
      <rPr>
        <i/>
        <sz val="11"/>
        <color theme="1"/>
        <rFont val="Calibri"/>
        <family val="2"/>
        <scheme val="minor"/>
      </rPr>
      <t>automate</t>
    </r>
    <r>
      <rPr>
        <sz val="11"/>
        <color theme="1"/>
        <rFont val="Calibri"/>
        <family val="2"/>
        <scheme val="minor"/>
      </rPr>
      <t xml:space="preserve"> our calculations.</t>
    </r>
  </si>
  <si>
    <t>Anyone familiar with Excel probably knows how to use it to divide (=x/y), so let's try that with these numbers:</t>
  </si>
  <si>
    <t>235 ÷ 19 =</t>
  </si>
  <si>
    <t>1461 ÷ 4 =</t>
  </si>
  <si>
    <r>
      <t xml:space="preserve">First, in Excell, we can use the INT() function to drop everything after the decimal point, which, used with division, will give us the </t>
    </r>
    <r>
      <rPr>
        <i/>
        <sz val="11"/>
        <color theme="1"/>
        <rFont val="Calibri"/>
        <family val="2"/>
        <scheme val="minor"/>
      </rPr>
      <t>integer quotient:</t>
    </r>
  </si>
  <si>
    <r>
      <t xml:space="preserve">OK, that's great, but we don't get </t>
    </r>
    <r>
      <rPr>
        <i/>
        <sz val="11"/>
        <color theme="1"/>
        <rFont val="Calibri"/>
        <family val="2"/>
        <scheme val="minor"/>
      </rPr>
      <t xml:space="preserve">an integer quotient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remainder</t>
    </r>
    <r>
      <rPr>
        <sz val="11"/>
        <color theme="1"/>
        <rFont val="Calibri"/>
        <family val="2"/>
        <scheme val="minor"/>
      </rPr>
      <t xml:space="preserve"> like we're looking for, so what do we do ? </t>
    </r>
  </si>
  <si>
    <r>
      <t xml:space="preserve">Second, we can use the MOD() function – </t>
    </r>
    <r>
      <rPr>
        <i/>
        <sz val="11"/>
        <color theme="1"/>
        <rFont val="Calibri"/>
        <family val="2"/>
        <scheme val="minor"/>
      </rPr>
      <t>modulo</t>
    </r>
    <r>
      <rPr>
        <sz val="11"/>
        <color theme="1"/>
        <rFont val="Calibri"/>
        <family val="2"/>
        <scheme val="minor"/>
      </rPr>
      <t xml:space="preserve"> – to return the remainder of a division :</t>
    </r>
  </si>
  <si>
    <r>
      <t xml:space="preserve">235 </t>
    </r>
    <r>
      <rPr>
        <i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 xml:space="preserve"> 19 =</t>
    </r>
  </si>
  <si>
    <r>
      <t xml:space="preserve">1461 </t>
    </r>
    <r>
      <rPr>
        <i/>
        <sz val="11"/>
        <color theme="1"/>
        <rFont val="Calibri"/>
        <family val="2"/>
        <scheme val="minor"/>
      </rPr>
      <t>mod</t>
    </r>
    <r>
      <rPr>
        <sz val="11"/>
        <color theme="1"/>
        <rFont val="Calibri"/>
        <family val="2"/>
        <scheme val="minor"/>
      </rPr>
      <t xml:space="preserve"> 4 =</t>
    </r>
  </si>
  <si>
    <t xml:space="preserve">In classical Chinese, the integer quotient of a division is usually called </t>
  </si>
  <si>
    <t xml:space="preserve">"what you obtain" 所得 </t>
  </si>
  <si>
    <t xml:space="preserve">or the "one(s)" in the expression "[count/get] one for [each time] y [goes into] x" 「x，如y而一」 </t>
  </si>
  <si>
    <t>The remainder is called</t>
  </si>
  <si>
    <t>"the remainder" 餘</t>
  </si>
  <si>
    <t>or "that which doesn't fill [y, the divisor]" 不滿</t>
  </si>
  <si>
    <t>OK, so let's put what we just did in Chinese and Excel:</t>
  </si>
  <si>
    <t>以十九除二百三十五：</t>
  </si>
  <si>
    <t>所得</t>
  </si>
  <si>
    <t>餘</t>
  </si>
  <si>
    <t>千四百六十一，如四而一：</t>
  </si>
  <si>
    <t>Now, let's try some new problems:</t>
  </si>
  <si>
    <t>Problem 1</t>
  </si>
  <si>
    <t>18800 ÷ 1520 =</t>
  </si>
  <si>
    <t>Problem 2</t>
  </si>
  <si>
    <t>940 ÷ 76 =</t>
  </si>
  <si>
    <t>Problem 3</t>
  </si>
  <si>
    <t>27759 ÷ 76 =</t>
  </si>
  <si>
    <t>Problem 4</t>
  </si>
  <si>
    <t>27759 ÷ 940 =</t>
  </si>
  <si>
    <t>The movie is two hours long. When does the movie end?</t>
  </si>
  <si>
    <t>It is 21:00, and the movie is in 45 minutes. When is the movie?</t>
  </si>
  <si>
    <t>It takes 25 minutes to get from home from the movies. When do you get home?</t>
  </si>
  <si>
    <t>The most complicated part of 曆 calculations is dealing with cycles and complex non-decimal numbers, but we all already know how to do this from daily life</t>
  </si>
  <si>
    <r>
      <t xml:space="preserve">Now, there are two rather complicated things that you are doing in your head when you are doing these sorts of time-calculations, and the one is </t>
    </r>
    <r>
      <rPr>
        <i/>
        <sz val="11"/>
        <color theme="1"/>
        <rFont val="Calibri"/>
        <family val="2"/>
        <scheme val="minor"/>
      </rPr>
      <t>modulo</t>
    </r>
    <r>
      <rPr>
        <sz val="11"/>
        <color theme="1"/>
        <rFont val="Calibri"/>
        <family val="2"/>
        <scheme val="minor"/>
      </rPr>
      <t>.</t>
    </r>
  </si>
  <si>
    <t xml:space="preserve">If the question is "What time is it 10 hours after 15:00 ?" the answer is not 25:00, because once we reach midnight the clock returns to 00:00. </t>
  </si>
  <si>
    <t xml:space="preserve">Normally, we think of this in terms of : </t>
  </si>
  <si>
    <t>15:00 + 10 = 25</t>
  </si>
  <si>
    <t>25 – 24 = 1</t>
  </si>
  <si>
    <t>Answer: 01:00</t>
  </si>
  <si>
    <t>125 ÷ 24 =</t>
  </si>
  <si>
    <t>15:00 + 110 =</t>
  </si>
  <si>
    <t>5 × 24 =</t>
  </si>
  <si>
    <t>125 – 120 =</t>
  </si>
  <si>
    <t>Answer: 05:00</t>
  </si>
  <si>
    <r>
      <t xml:space="preserve">But what if we ask "What time is it 110 hours after 15:00?" In this case, we have to cast out </t>
    </r>
    <r>
      <rPr>
        <i/>
        <sz val="11"/>
        <color theme="1"/>
        <rFont val="Calibri"/>
        <family val="2"/>
        <scheme val="minor"/>
      </rPr>
      <t>all full days:</t>
    </r>
  </si>
  <si>
    <r>
      <t xml:space="preserve">Casting out all full multiples of a thing to find a remainder is called </t>
    </r>
    <r>
      <rPr>
        <i/>
        <sz val="11"/>
        <color theme="1"/>
        <rFont val="Calibri"/>
        <family val="2"/>
        <scheme val="minor"/>
      </rPr>
      <t>modulo</t>
    </r>
    <r>
      <rPr>
        <sz val="11"/>
        <color theme="1"/>
        <rFont val="Calibri"/>
        <family val="2"/>
        <scheme val="minor"/>
      </rPr>
      <t>, and in Excel we can do this with the MOD(,) function</t>
    </r>
  </si>
  <si>
    <t>Now, the hour trips to zero when we reach midnight, but when we do, we obviously add 1 to the day:</t>
  </si>
  <si>
    <t xml:space="preserve">If today is April 12, </t>
  </si>
  <si>
    <r>
      <t xml:space="preserve">then "10 hours after 15:00" is 01:00, </t>
    </r>
    <r>
      <rPr>
        <b/>
        <sz val="11"/>
        <color theme="1"/>
        <rFont val="Calibri"/>
        <family val="2"/>
        <scheme val="minor"/>
      </rPr>
      <t>April 13</t>
    </r>
    <r>
      <rPr>
        <sz val="11"/>
        <color theme="1"/>
        <rFont val="Calibri"/>
        <family val="2"/>
        <scheme val="minor"/>
      </rPr>
      <t>.</t>
    </r>
  </si>
  <si>
    <r>
      <t xml:space="preserve">and "110 hours after 15:00" is 05:00, </t>
    </r>
    <r>
      <rPr>
        <b/>
        <sz val="11"/>
        <color theme="1"/>
        <rFont val="Calibri"/>
        <family val="2"/>
        <scheme val="minor"/>
      </rPr>
      <t>April 17</t>
    </r>
    <r>
      <rPr>
        <sz val="11"/>
        <color theme="1"/>
        <rFont val="Calibri"/>
        <family val="2"/>
        <scheme val="minor"/>
      </rPr>
      <t>.</t>
    </r>
  </si>
  <si>
    <t>Here is an even more complex example that you know how do to:</t>
  </si>
  <si>
    <t>It is 22:45, April 12</t>
  </si>
  <si>
    <t>In 30 minutes, it will be:</t>
  </si>
  <si>
    <t>50 minutes after that, it will be:</t>
  </si>
  <si>
    <t xml:space="preserve">Now, you know how to do all this in your head, adding, subtracting, and moving units from one column to the next, </t>
  </si>
  <si>
    <r>
      <t xml:space="preserve">but for a </t>
    </r>
    <r>
      <rPr>
        <i/>
        <sz val="11"/>
        <color theme="1"/>
        <rFont val="Calibri"/>
        <family val="2"/>
        <scheme val="minor"/>
      </rPr>
      <t>really complicated problems</t>
    </r>
    <r>
      <rPr>
        <sz val="11"/>
        <color theme="1"/>
        <rFont val="Calibri"/>
        <family val="2"/>
        <scheme val="minor"/>
      </rPr>
      <t xml:space="preserve"> of this type, you would probably need to sit down with a pen and paper </t>
    </r>
  </si>
  <si>
    <t xml:space="preserve">Let's consider this problem: </t>
  </si>
  <si>
    <t>Day</t>
  </si>
  <si>
    <t>Well, one thing we could do is find out how many days, minutes, and hours 22257 minutes amounts to:</t>
  </si>
  <si>
    <t>There are 60 minutes to an hour, so that gives us:</t>
  </si>
  <si>
    <t>hours</t>
  </si>
  <si>
    <t>There are 24 hours to a day, so that gives us:</t>
  </si>
  <si>
    <t>Now, we need to cast out the full days from the hours:</t>
  </si>
  <si>
    <t>15 × 24 =</t>
  </si>
  <si>
    <t>370 – 360 =</t>
  </si>
  <si>
    <r>
      <t xml:space="preserve">So, we add that to the </t>
    </r>
    <r>
      <rPr>
        <i/>
        <sz val="11"/>
        <color theme="1"/>
        <rFont val="Calibri"/>
        <family val="2"/>
        <scheme val="minor"/>
      </rPr>
      <t>hour</t>
    </r>
    <r>
      <rPr>
        <sz val="11"/>
        <color theme="1"/>
        <rFont val="Calibri"/>
        <family val="2"/>
        <scheme val="minor"/>
      </rPr>
      <t>,</t>
    </r>
  </si>
  <si>
    <t>15 + 10 =</t>
  </si>
  <si>
    <r>
      <t xml:space="preserve">Now, we already took care of the hours, so for the </t>
    </r>
    <r>
      <rPr>
        <i/>
        <sz val="11"/>
        <color theme="1"/>
        <rFont val="Calibri"/>
        <family val="2"/>
        <scheme val="minor"/>
      </rPr>
      <t>minutes</t>
    </r>
    <r>
      <rPr>
        <sz val="11"/>
        <color theme="1"/>
        <rFont val="Calibri"/>
        <family val="2"/>
        <scheme val="minor"/>
      </rPr>
      <t>, we would subtract the number of hours, in minutes, from the total:</t>
    </r>
  </si>
  <si>
    <t>full hours (above)</t>
  </si>
  <si>
    <t>× 60 =</t>
  </si>
  <si>
    <t>full hours, in minutes</t>
  </si>
  <si>
    <t>22257 – 22200 =</t>
  </si>
  <si>
    <t>minutes</t>
  </si>
  <si>
    <t>It is 15:04, April 12. What time will it be 22257 minutes from now?</t>
  </si>
  <si>
    <t>So, we add 15:04, April 12 + 15 days = 15:04, April 27</t>
  </si>
  <si>
    <t>Argh, but that gives us 25:04, April 27, so we need to subtract 24 hours and add a day, getting 01:04, April 28.</t>
  </si>
  <si>
    <t>Great, now we add that to the minutes, which gives us 01:61 … so we have to subract 60 minutes and add an hour, getting 02:01, April 28.</t>
  </si>
  <si>
    <t>OK, that was really fucking complicated, so let's try doing it a different way:</t>
  </si>
  <si>
    <t>hour</t>
  </si>
  <si>
    <t>minute</t>
  </si>
  <si>
    <t>Let's express the date and time like this:</t>
  </si>
  <si>
    <t>We can think of this like a complex number in fractions</t>
  </si>
  <si>
    <t>Now to add 22257 minutes to this, we can simply convert everything into minutes, i.e. giving everything a common denominator</t>
  </si>
  <si>
    <t>Minutes:</t>
  </si>
  <si>
    <t>4 × 1 =</t>
  </si>
  <si>
    <t>Hours:</t>
  </si>
  <si>
    <t>15 × 60 =</t>
  </si>
  <si>
    <t>Days</t>
  </si>
  <si>
    <t>12 × 24 × 60 =</t>
  </si>
  <si>
    <t>Sum:</t>
  </si>
  <si>
    <t>Now we add:</t>
  </si>
  <si>
    <t>18184 + 22257 =</t>
  </si>
  <si>
    <r>
      <t xml:space="preserve">40441 ÷ </t>
    </r>
    <r>
      <rPr>
        <sz val="11"/>
        <color theme="1"/>
        <rFont val="Calibri"/>
        <family val="2"/>
        <scheme val="minor"/>
      </rPr>
      <t>60 =</t>
    </r>
  </si>
  <si>
    <t>Now, we 除 by 60 ( = minutes per hour), giving us an integer number of hours and a remainder in minutes:</t>
  </si>
  <si>
    <t xml:space="preserve">Then, we 除 the hours by 24 ( = hours per day), giving us an integer number of days and a remainder in hours: </t>
  </si>
  <si>
    <t>674 ÷ 24 =</t>
  </si>
  <si>
    <t>days</t>
  </si>
  <si>
    <t>Easy-peasy, we get 02:01, April 28.</t>
  </si>
  <si>
    <t>Let's try a couple of problems</t>
  </si>
  <si>
    <t>137 minutes after 12:14 is what time?</t>
  </si>
  <si>
    <t>2 hours 31 minutes and 57 seconds after 14:30:45 is what time?</t>
  </si>
  <si>
    <t>1137 minutes after 12:14, April 12, is what time?</t>
  </si>
  <si>
    <t>Let's say that you are in a car, travelling 90 km/h. How far will you have travelled in 1.5 hours?</t>
  </si>
  <si>
    <t>You know how to do this:</t>
  </si>
  <si>
    <t>And if you're in a car, travelling 90 km/h, how long will it take to travel 270 km ?</t>
  </si>
  <si>
    <t>Flip the rate around, and easy peasy:</t>
  </si>
  <si>
    <t>This is called the 'rule of three', or, in Chinese, 今有術 the 'now you have procedure' (Chemla: 'suppose')</t>
  </si>
  <si>
    <r>
      <t xml:space="preserve">The difference is that, in ancient China, one didn't use </t>
    </r>
    <r>
      <rPr>
        <i/>
        <sz val="11"/>
        <color theme="1"/>
        <rFont val="Calibri"/>
        <family val="2"/>
        <scheme val="minor"/>
      </rPr>
      <t>rates</t>
    </r>
    <r>
      <rPr>
        <sz val="11"/>
        <color theme="1"/>
        <rFont val="Calibri"/>
        <family val="2"/>
        <scheme val="minor"/>
      </rPr>
      <t xml:space="preserve"> but </t>
    </r>
    <r>
      <rPr>
        <i/>
        <sz val="11"/>
        <color theme="1"/>
        <rFont val="Calibri"/>
        <family val="2"/>
        <scheme val="minor"/>
      </rPr>
      <t>lü</t>
    </r>
    <r>
      <rPr>
        <sz val="11"/>
        <color theme="1"/>
        <rFont val="Calibri"/>
        <family val="2"/>
        <scheme val="minor"/>
      </rPr>
      <t xml:space="preserve"> 率, which is different.</t>
    </r>
  </si>
  <si>
    <r>
      <t xml:space="preserve">Let us try the first few procedures from chapter 2 of the </t>
    </r>
    <r>
      <rPr>
        <i/>
        <sz val="11"/>
        <color theme="1"/>
        <rFont val="Calibri"/>
        <family val="2"/>
        <scheme val="minor"/>
      </rPr>
      <t>Nine Chapters of Mathematical Procedures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Jiuzhang suanshu</t>
    </r>
    <r>
      <rPr>
        <sz val="11"/>
        <color theme="1"/>
        <rFont val="Calibri"/>
        <family val="2"/>
        <scheme val="minor"/>
      </rPr>
      <t xml:space="preserve"> 九章算術)</t>
    </r>
  </si>
  <si>
    <t>粟米之法</t>
  </si>
  <si>
    <t>The method of unhulled and hulled grain (millet)</t>
  </si>
  <si>
    <t>糲米三十</t>
  </si>
  <si>
    <t>粟率五十</t>
  </si>
  <si>
    <t>粺米二十七</t>
  </si>
  <si>
    <t>小䵂十三半</t>
  </si>
  <si>
    <t>御米二十一</t>
  </si>
  <si>
    <t>大䵂五十四</t>
  </si>
  <si>
    <t>糲飯七十五</t>
  </si>
  <si>
    <t>粺飯五十四</t>
  </si>
  <si>
    <t>御飯四十二</t>
  </si>
  <si>
    <t>菽、答、麻、麥各四十五</t>
  </si>
  <si>
    <t>稻六十</t>
  </si>
  <si>
    <t>豉六十三</t>
  </si>
  <si>
    <t>飧九十</t>
  </si>
  <si>
    <t>熟菽一百三半</t>
  </si>
  <si>
    <t>櫱一百七十五</t>
  </si>
  <si>
    <r>
      <t xml:space="preserve">[Unhulled] millet </t>
    </r>
    <r>
      <rPr>
        <i/>
        <sz val="11"/>
        <color theme="1"/>
        <rFont val="Calibri"/>
        <family val="2"/>
        <scheme val="minor"/>
      </rPr>
      <t>lü</t>
    </r>
  </si>
  <si>
    <t>hulled grain</t>
  </si>
  <si>
    <t>milled grain</t>
  </si>
  <si>
    <t>糳米二十四</t>
  </si>
  <si>
    <t>milled grain, fine</t>
  </si>
  <si>
    <t>milled grain, superior</t>
  </si>
  <si>
    <t>small oats</t>
  </si>
  <si>
    <t>big oats</t>
  </si>
  <si>
    <t>hulled grain (cooked)</t>
  </si>
  <si>
    <t>糳飯四十八</t>
  </si>
  <si>
    <t>milled grain (cooked)</t>
  </si>
  <si>
    <t>milled grain, fine (cooked)</t>
  </si>
  <si>
    <t>milled grain, superior (cooked)</t>
  </si>
  <si>
    <t>soy, adzuki, hemp or wheat</t>
  </si>
  <si>
    <t>paddy rice</t>
  </si>
  <si>
    <t>fermented soy</t>
  </si>
  <si>
    <t>diluted rice (cooked)</t>
  </si>
  <si>
    <t>soy (cooked)</t>
  </si>
  <si>
    <t>fermented grain</t>
  </si>
  <si>
    <t>今有術曰：以所有數乘所求率爲實。以所有率為法。實如法而一。</t>
  </si>
  <si>
    <r>
      <t xml:space="preserve">The “Suppose-you-have” procedure: Multiply the quantity of what you have by the </t>
    </r>
    <r>
      <rPr>
        <i/>
        <sz val="11"/>
        <color theme="1"/>
        <rFont val="Calibri"/>
        <family val="2"/>
        <scheme val="minor"/>
      </rPr>
      <t>lü</t>
    </r>
    <r>
      <rPr>
        <sz val="11"/>
        <color theme="1"/>
        <rFont val="Calibri"/>
        <family val="2"/>
        <scheme val="minor"/>
      </rPr>
      <t xml:space="preserve"> of that which you seek to make dividend; take the </t>
    </r>
    <r>
      <rPr>
        <i/>
        <sz val="11"/>
        <color theme="1"/>
        <rFont val="Calibri"/>
        <family val="2"/>
        <scheme val="minor"/>
      </rPr>
      <t>lü</t>
    </r>
    <r>
      <rPr>
        <sz val="11"/>
        <color theme="1"/>
        <rFont val="Calibri"/>
        <family val="2"/>
        <scheme val="minor"/>
      </rPr>
      <t xml:space="preserve"> of what you have as the divisor; and [divide] the dividend by the divisor.</t>
    </r>
  </si>
  <si>
    <t>今有粟一斗，欲為糲米。問得幾何？</t>
  </si>
  <si>
    <t>答曰：為糲米六升。</t>
  </si>
  <si>
    <t>術曰：以粟求糲米，三之，五而一。</t>
  </si>
  <si>
    <t>Problem 2.1</t>
  </si>
  <si>
    <t>Problem 2.2</t>
  </si>
  <si>
    <t>今有粟二斗一升，欲為粺米。問得幾何？</t>
  </si>
  <si>
    <t>答曰：為粺米一斗一升、五十分升之十七。</t>
  </si>
  <si>
    <t>術曰：以粟求粺米，二十七之，五十而一。</t>
  </si>
  <si>
    <t>Problem 2.3</t>
  </si>
  <si>
    <t>今有粟四斗五升，欲為绺米。問得幾何？</t>
  </si>
  <si>
    <t>答曰：為绺米二斗一升、五分升之三。</t>
  </si>
  <si>
    <t>術曰：以粟求绺米，十二之，二十五而一。</t>
  </si>
  <si>
    <t>今有粟七斗九升，欲為御米。問得幾何？</t>
  </si>
  <si>
    <t>答曰：為御米三斗三升、五十分升之九。</t>
  </si>
  <si>
    <t>術曰：以粟求御米，二十一之，五十而一。</t>
  </si>
  <si>
    <t>Problem 2.4</t>
  </si>
  <si>
    <t>Problem 2.5</t>
  </si>
  <si>
    <t>今有粟一斗，欲為小䵂。問得幾何？</t>
  </si>
  <si>
    <t>答曰：為小䵂二升、一十分升之七。</t>
  </si>
  <si>
    <t>術曰：以粟求小䵂，二十七之，百而一。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</si>
</sst>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20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3</xdr:row>
      <xdr:rowOff>30480</xdr:rowOff>
    </xdr:from>
    <xdr:to>
      <xdr:col>3</xdr:col>
      <xdr:colOff>331808</xdr:colOff>
      <xdr:row>25</xdr:row>
      <xdr:rowOff>106680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72" t="15531" r="48081" b="34924"/>
        <a:stretch/>
      </xdr:blipFill>
      <xdr:spPr>
        <a:xfrm>
          <a:off x="624840" y="579120"/>
          <a:ext cx="1535768" cy="4099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144780</xdr:colOff>
      <xdr:row>4</xdr:row>
      <xdr:rowOff>76200</xdr:rowOff>
    </xdr:from>
    <xdr:ext cx="1874520" cy="340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363980" y="807720"/>
              <a:ext cx="1874520" cy="340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fr-FR" sz="1100" b="0" i="1">
                      <a:latin typeface="Cambria Math"/>
                    </a:rPr>
                    <m:t>1.5 </m:t>
                  </m:r>
                  <m:r>
                    <m:rPr>
                      <m:sty m:val="p"/>
                    </m:rPr>
                    <a:rPr lang="fr-FR" sz="1100" b="0" i="0">
                      <a:latin typeface="Cambria Math"/>
                    </a:rPr>
                    <m:t>hours</m:t>
                  </m:r>
                  <m:r>
                    <a:rPr lang="fr-FR" sz="1100" b="0" i="1"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fr-FR" sz="1100" b="0" i="1">
                          <a:latin typeface="Cambria Math"/>
                          <a:ea typeface="Cambria Math"/>
                        </a:rPr>
                      </m:ctrlPr>
                    </m:fPr>
                    <m:num>
                      <m:r>
                        <a:rPr lang="fr-FR" sz="1100" b="0" i="1">
                          <a:latin typeface="Cambria Math"/>
                          <a:ea typeface="Cambria Math"/>
                        </a:rPr>
                        <m:t>90 </m:t>
                      </m:r>
                      <m:r>
                        <m:rPr>
                          <m:sty m:val="p"/>
                        </m:rPr>
                        <a:rPr lang="fr-FR" sz="1100" b="0" i="0">
                          <a:latin typeface="Cambria Math"/>
                          <a:ea typeface="Cambria Math"/>
                        </a:rPr>
                        <m:t>km</m:t>
                      </m:r>
                    </m:num>
                    <m:den>
                      <m:r>
                        <a:rPr lang="fr-FR" sz="1100" b="0" i="1">
                          <a:latin typeface="Cambria Math"/>
                          <a:ea typeface="Cambria Math"/>
                        </a:rPr>
                        <m:t>1 </m:t>
                      </m:r>
                      <m:r>
                        <m:rPr>
                          <m:sty m:val="p"/>
                        </m:rPr>
                        <a:rPr lang="fr-FR" sz="1100" b="0" i="0">
                          <a:latin typeface="Cambria Math"/>
                          <a:ea typeface="Cambria Math"/>
                        </a:rPr>
                        <m:t>hour</m:t>
                      </m:r>
                    </m:den>
                  </m:f>
                  <m:r>
                    <a:rPr lang="fr-FR" sz="1100" b="0" i="1">
                      <a:latin typeface="Cambria Math"/>
                      <a:ea typeface="Cambria Math"/>
                    </a:rPr>
                    <m:t>=135 </m:t>
                  </m:r>
                  <m:r>
                    <m:rPr>
                      <m:sty m:val="p"/>
                    </m:rPr>
                    <a:rPr lang="fr-FR" sz="1100" b="0" i="0">
                      <a:latin typeface="Cambria Math"/>
                      <a:ea typeface="Cambria Math"/>
                    </a:rPr>
                    <m:t>km</m:t>
                  </m:r>
                </m:oMath>
              </a14:m>
              <a:r>
                <a:rPr lang="en-GB" sz="1100"/>
                <a:t>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363980" y="807720"/>
              <a:ext cx="1874520" cy="340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1.5 hours</a:t>
              </a:r>
              <a:r>
                <a:rPr lang="fr-FR" sz="1100" b="0" i="0">
                  <a:latin typeface="Cambria Math"/>
                  <a:ea typeface="Cambria Math"/>
                </a:rPr>
                <a:t>×(90 km)/(1 hour)=135 km</a:t>
              </a:r>
              <a:r>
                <a:rPr lang="en-GB" sz="11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0</xdr:colOff>
      <xdr:row>11</xdr:row>
      <xdr:rowOff>0</xdr:rowOff>
    </xdr:from>
    <xdr:ext cx="1874520" cy="3407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19200" y="2011680"/>
              <a:ext cx="1874520" cy="340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fr-FR" sz="1100" b="0" i="1">
                      <a:latin typeface="Cambria Math"/>
                    </a:rPr>
                    <m:t>270 </m:t>
                  </m:r>
                  <m:r>
                    <m:rPr>
                      <m:sty m:val="p"/>
                    </m:rPr>
                    <a:rPr lang="fr-FR" sz="1100" b="0" i="0">
                      <a:latin typeface="Cambria Math"/>
                    </a:rPr>
                    <m:t>km</m:t>
                  </m:r>
                  <m:r>
                    <a:rPr lang="fr-FR" sz="1100" b="0" i="1">
                      <a:latin typeface="Cambria Math"/>
                      <a:ea typeface="Cambria Math"/>
                    </a:rPr>
                    <m:t>×</m:t>
                  </m:r>
                  <m:f>
                    <m:fPr>
                      <m:ctrlPr>
                        <a:rPr lang="fr-FR" sz="1100" b="0" i="1">
                          <a:latin typeface="Cambria Math"/>
                          <a:ea typeface="Cambria Math"/>
                        </a:rPr>
                      </m:ctrlPr>
                    </m:fPr>
                    <m:num>
                      <m:r>
                        <a:rPr lang="fr-FR" sz="1100" b="0" i="1">
                          <a:latin typeface="Cambria Math"/>
                          <a:ea typeface="Cambria Math"/>
                        </a:rPr>
                        <m:t>1 </m:t>
                      </m:r>
                      <m:r>
                        <m:rPr>
                          <m:sty m:val="p"/>
                        </m:rPr>
                        <a:rPr lang="fr-FR" sz="1100" b="0" i="0">
                          <a:latin typeface="Cambria Math"/>
                          <a:ea typeface="Cambria Math"/>
                        </a:rPr>
                        <m:t>hour</m:t>
                      </m:r>
                    </m:num>
                    <m:den>
                      <m:r>
                        <a:rPr lang="fr-FR" sz="1100" b="0" i="1">
                          <a:latin typeface="Cambria Math"/>
                          <a:ea typeface="Cambria Math"/>
                        </a:rPr>
                        <m:t>90 </m:t>
                      </m:r>
                      <m:r>
                        <m:rPr>
                          <m:sty m:val="p"/>
                        </m:rPr>
                        <a:rPr lang="fr-FR" sz="1100" b="0" i="0">
                          <a:latin typeface="Cambria Math"/>
                          <a:ea typeface="Cambria Math"/>
                        </a:rPr>
                        <m:t>km</m:t>
                      </m:r>
                    </m:den>
                  </m:f>
                  <m:r>
                    <a:rPr lang="fr-FR" sz="1100" b="0" i="1">
                      <a:latin typeface="Cambria Math"/>
                      <a:ea typeface="Cambria Math"/>
                    </a:rPr>
                    <m:t>=3 </m:t>
                  </m:r>
                  <m:r>
                    <m:rPr>
                      <m:sty m:val="p"/>
                    </m:rPr>
                    <a:rPr lang="fr-FR" sz="1100" b="0" i="0">
                      <a:latin typeface="Cambria Math"/>
                      <a:ea typeface="Cambria Math"/>
                    </a:rPr>
                    <m:t>hours</m:t>
                  </m:r>
                </m:oMath>
              </a14:m>
              <a:r>
                <a:rPr lang="en-GB" sz="1100"/>
                <a:t> 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19200" y="2011680"/>
              <a:ext cx="1874520" cy="340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270 km</a:t>
              </a:r>
              <a:r>
                <a:rPr lang="fr-FR" sz="1100" b="0" i="0">
                  <a:latin typeface="Cambria Math"/>
                  <a:ea typeface="Cambria Math"/>
                </a:rPr>
                <a:t>×(1 hour)/(90 km)=3 hours</a:t>
              </a:r>
              <a:r>
                <a:rPr lang="en-GB" sz="1100"/>
                <a:t> 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243840</xdr:colOff>
      <xdr:row>92</xdr:row>
      <xdr:rowOff>68580</xdr:rowOff>
    </xdr:from>
    <xdr:ext cx="914400" cy="4011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511040" y="16893540"/>
              <a:ext cx="914400" cy="4011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fr-FR" sz="1100" b="0" i="1">
                      <a:latin typeface="Cambria Math"/>
                    </a:rPr>
                    <m:t>12</m:t>
                  </m:r>
                  <m:f>
                    <m:fPr>
                      <m:ctrlPr>
                        <a:rPr lang="fr-FR" sz="1100" b="0" i="1">
                          <a:latin typeface="Cambria Math"/>
                        </a:rPr>
                      </m:ctrlPr>
                    </m:fPr>
                    <m:num>
                      <m:r>
                        <a:rPr lang="fr-FR" sz="1100" b="0" i="1">
                          <a:latin typeface="Cambria Math"/>
                        </a:rPr>
                        <m:t>15</m:t>
                      </m:r>
                      <m:f>
                        <m:fPr>
                          <m:ctrlPr>
                            <a:rPr lang="fr-FR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fr-FR" sz="1100" b="0" i="1">
                              <a:latin typeface="Cambria Math"/>
                            </a:rPr>
                            <m:t>4</m:t>
                          </m:r>
                        </m:num>
                        <m:den>
                          <m:r>
                            <a:rPr lang="fr-FR" sz="1100" b="0" i="1">
                              <a:latin typeface="Cambria Math"/>
                            </a:rPr>
                            <m:t>60</m:t>
                          </m:r>
                        </m:den>
                      </m:f>
                    </m:num>
                    <m:den>
                      <m:r>
                        <a:rPr lang="fr-FR" sz="1100" b="0" i="1">
                          <a:latin typeface="Cambria Math"/>
                        </a:rPr>
                        <m:t>24</m:t>
                      </m:r>
                    </m:den>
                  </m:f>
                </m:oMath>
              </a14:m>
              <a:r>
                <a:rPr lang="en-GB" sz="1100"/>
                <a:t> days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511040" y="16893540"/>
              <a:ext cx="914400" cy="4011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12 (15 4/60)/24</a:t>
              </a:r>
              <a:r>
                <a:rPr lang="en-GB" sz="1100"/>
                <a:t> days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7"/>
  <sheetViews>
    <sheetView workbookViewId="0">
      <selection activeCell="B89" sqref="B89"/>
    </sheetView>
  </sheetViews>
  <sheetFormatPr defaultRowHeight="14.4" x14ac:dyDescent="0.3"/>
  <sheetData>
    <row r="2" spans="2:5" x14ac:dyDescent="0.3">
      <c r="B2" t="s">
        <v>0</v>
      </c>
    </row>
    <row r="5" spans="2:5" x14ac:dyDescent="0.3">
      <c r="E5" t="s">
        <v>1</v>
      </c>
    </row>
    <row r="6" spans="2:5" x14ac:dyDescent="0.3">
      <c r="E6" t="s">
        <v>2</v>
      </c>
    </row>
    <row r="7" spans="2:5" x14ac:dyDescent="0.3">
      <c r="E7" t="s">
        <v>3</v>
      </c>
    </row>
    <row r="8" spans="2:5" x14ac:dyDescent="0.3">
      <c r="E8" t="s">
        <v>4</v>
      </c>
    </row>
    <row r="9" spans="2:5" x14ac:dyDescent="0.3">
      <c r="E9" t="s">
        <v>5</v>
      </c>
    </row>
    <row r="10" spans="2:5" x14ac:dyDescent="0.3">
      <c r="E10" t="s">
        <v>6</v>
      </c>
    </row>
    <row r="17" spans="2:5" x14ac:dyDescent="0.3">
      <c r="E17" t="s">
        <v>7</v>
      </c>
    </row>
    <row r="28" spans="2:5" x14ac:dyDescent="0.3">
      <c r="B28" t="s">
        <v>8</v>
      </c>
    </row>
    <row r="29" spans="2:5" x14ac:dyDescent="0.3">
      <c r="B29" t="s">
        <v>9</v>
      </c>
    </row>
    <row r="31" spans="2:5" x14ac:dyDescent="0.3">
      <c r="B31" t="s">
        <v>10</v>
      </c>
    </row>
    <row r="33" spans="2:4" x14ac:dyDescent="0.3">
      <c r="B33" t="s">
        <v>11</v>
      </c>
    </row>
    <row r="35" spans="2:4" x14ac:dyDescent="0.3">
      <c r="C35" s="2" t="s">
        <v>12</v>
      </c>
      <c r="D35">
        <f>235/19</f>
        <v>12.368421052631579</v>
      </c>
    </row>
    <row r="36" spans="2:4" x14ac:dyDescent="0.3">
      <c r="C36" s="3"/>
    </row>
    <row r="37" spans="2:4" x14ac:dyDescent="0.3">
      <c r="C37" s="2" t="s">
        <v>13</v>
      </c>
      <c r="D37">
        <f>1461/4</f>
        <v>365.25</v>
      </c>
    </row>
    <row r="39" spans="2:4" x14ac:dyDescent="0.3">
      <c r="B39" t="s">
        <v>15</v>
      </c>
    </row>
    <row r="41" spans="2:4" x14ac:dyDescent="0.3">
      <c r="B41" t="s">
        <v>14</v>
      </c>
    </row>
    <row r="43" spans="2:4" x14ac:dyDescent="0.3">
      <c r="C43" s="2" t="s">
        <v>12</v>
      </c>
      <c r="D43">
        <f>INT(235/19)</f>
        <v>12</v>
      </c>
    </row>
    <row r="44" spans="2:4" x14ac:dyDescent="0.3">
      <c r="C44" s="3"/>
    </row>
    <row r="45" spans="2:4" x14ac:dyDescent="0.3">
      <c r="C45" s="2" t="s">
        <v>13</v>
      </c>
      <c r="D45">
        <f>INT(1461/4)</f>
        <v>365</v>
      </c>
    </row>
    <row r="47" spans="2:4" x14ac:dyDescent="0.3">
      <c r="B47" t="s">
        <v>16</v>
      </c>
    </row>
    <row r="49" spans="2:6" x14ac:dyDescent="0.3">
      <c r="C49" s="3" t="s">
        <v>17</v>
      </c>
      <c r="D49">
        <f>MOD(235,19)</f>
        <v>7</v>
      </c>
    </row>
    <row r="51" spans="2:6" x14ac:dyDescent="0.3">
      <c r="C51" s="3" t="s">
        <v>18</v>
      </c>
      <c r="D51">
        <f>MOD(1461,4)</f>
        <v>1</v>
      </c>
    </row>
    <row r="53" spans="2:6" x14ac:dyDescent="0.3">
      <c r="B53" t="s">
        <v>19</v>
      </c>
    </row>
    <row r="54" spans="2:6" x14ac:dyDescent="0.3">
      <c r="C54" s="1" t="s">
        <v>20</v>
      </c>
    </row>
    <row r="55" spans="2:6" x14ac:dyDescent="0.3">
      <c r="C55" t="s">
        <v>21</v>
      </c>
    </row>
    <row r="57" spans="2:6" x14ac:dyDescent="0.3">
      <c r="B57" t="s">
        <v>22</v>
      </c>
    </row>
    <row r="58" spans="2:6" x14ac:dyDescent="0.3">
      <c r="C58" t="s">
        <v>23</v>
      </c>
    </row>
    <row r="59" spans="2:6" x14ac:dyDescent="0.3">
      <c r="C59" t="s">
        <v>24</v>
      </c>
    </row>
    <row r="61" spans="2:6" x14ac:dyDescent="0.3">
      <c r="B61" t="s">
        <v>25</v>
      </c>
    </row>
    <row r="63" spans="2:6" x14ac:dyDescent="0.3">
      <c r="E63" s="3" t="s">
        <v>27</v>
      </c>
      <c r="F63" t="s">
        <v>28</v>
      </c>
    </row>
    <row r="64" spans="2:6" x14ac:dyDescent="0.3">
      <c r="D64" s="3" t="s">
        <v>26</v>
      </c>
      <c r="E64">
        <f>INT(235/19)</f>
        <v>12</v>
      </c>
      <c r="F64" s="5">
        <f>MOD(235,19)</f>
        <v>7</v>
      </c>
    </row>
    <row r="66" spans="2:6" x14ac:dyDescent="0.3">
      <c r="E66" s="3" t="s">
        <v>27</v>
      </c>
      <c r="F66" t="s">
        <v>28</v>
      </c>
    </row>
    <row r="67" spans="2:6" x14ac:dyDescent="0.3">
      <c r="D67" s="3" t="s">
        <v>29</v>
      </c>
      <c r="E67">
        <f>INT(1461/4)</f>
        <v>365</v>
      </c>
      <c r="F67" s="5">
        <f>MOD(1461,4)</f>
        <v>1</v>
      </c>
    </row>
    <row r="70" spans="2:6" x14ac:dyDescent="0.3">
      <c r="B70" t="s">
        <v>30</v>
      </c>
    </row>
    <row r="72" spans="2:6" x14ac:dyDescent="0.3">
      <c r="B72" s="6" t="s">
        <v>31</v>
      </c>
    </row>
    <row r="73" spans="2:6" x14ac:dyDescent="0.3">
      <c r="E73" s="3" t="s">
        <v>27</v>
      </c>
      <c r="F73" t="s">
        <v>28</v>
      </c>
    </row>
    <row r="74" spans="2:6" x14ac:dyDescent="0.3">
      <c r="D74" s="3" t="s">
        <v>32</v>
      </c>
      <c r="E74">
        <f>INT(18800/1520)</f>
        <v>12</v>
      </c>
      <c r="F74" s="5">
        <f>MOD(18800,1520)</f>
        <v>560</v>
      </c>
    </row>
    <row r="77" spans="2:6" x14ac:dyDescent="0.3">
      <c r="B77" s="6" t="s">
        <v>33</v>
      </c>
    </row>
    <row r="78" spans="2:6" x14ac:dyDescent="0.3">
      <c r="E78" s="3" t="s">
        <v>27</v>
      </c>
      <c r="F78" t="s">
        <v>28</v>
      </c>
    </row>
    <row r="79" spans="2:6" x14ac:dyDescent="0.3">
      <c r="D79" s="3" t="s">
        <v>34</v>
      </c>
      <c r="E79">
        <f>INT(940/76)</f>
        <v>12</v>
      </c>
      <c r="F79" s="5">
        <f>MOD(940,76)</f>
        <v>28</v>
      </c>
    </row>
    <row r="81" spans="2:6" x14ac:dyDescent="0.3">
      <c r="B81" s="6" t="s">
        <v>35</v>
      </c>
    </row>
    <row r="82" spans="2:6" x14ac:dyDescent="0.3">
      <c r="E82" s="3" t="s">
        <v>27</v>
      </c>
      <c r="F82" t="s">
        <v>28</v>
      </c>
    </row>
    <row r="83" spans="2:6" x14ac:dyDescent="0.3">
      <c r="D83" s="3" t="s">
        <v>36</v>
      </c>
      <c r="E83">
        <f>INT(27759/76)</f>
        <v>365</v>
      </c>
      <c r="F83" s="5">
        <f>MOD(27759,76)</f>
        <v>19</v>
      </c>
    </row>
    <row r="85" spans="2:6" x14ac:dyDescent="0.3">
      <c r="B85" s="6" t="s">
        <v>37</v>
      </c>
    </row>
    <row r="86" spans="2:6" x14ac:dyDescent="0.3">
      <c r="E86" s="3" t="s">
        <v>27</v>
      </c>
      <c r="F86" t="s">
        <v>28</v>
      </c>
    </row>
    <row r="87" spans="2:6" x14ac:dyDescent="0.3">
      <c r="D87" s="3" t="s">
        <v>38</v>
      </c>
      <c r="E87">
        <f>INT(27759/940)</f>
        <v>29</v>
      </c>
      <c r="F87" s="5">
        <f>MOD(27759,940)</f>
        <v>499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7"/>
  <sheetViews>
    <sheetView tabSelected="1" workbookViewId="0">
      <selection activeCell="C57" sqref="C57:D58"/>
    </sheetView>
  </sheetViews>
  <sheetFormatPr defaultRowHeight="14.4" x14ac:dyDescent="0.3"/>
  <cols>
    <col min="2" max="2" width="24.21875" customWidth="1"/>
  </cols>
  <sheetData>
    <row r="2" spans="2:3" x14ac:dyDescent="0.3">
      <c r="B2" t="s">
        <v>112</v>
      </c>
    </row>
    <row r="4" spans="2:3" x14ac:dyDescent="0.3">
      <c r="C4" t="s">
        <v>113</v>
      </c>
    </row>
    <row r="8" spans="2:3" x14ac:dyDescent="0.3">
      <c r="B8" t="s">
        <v>114</v>
      </c>
    </row>
    <row r="10" spans="2:3" x14ac:dyDescent="0.3">
      <c r="C10" t="s">
        <v>115</v>
      </c>
    </row>
    <row r="15" spans="2:3" x14ac:dyDescent="0.3">
      <c r="B15" t="s">
        <v>116</v>
      </c>
    </row>
    <row r="17" spans="2:6" x14ac:dyDescent="0.3">
      <c r="B17" t="s">
        <v>117</v>
      </c>
    </row>
    <row r="19" spans="2:6" x14ac:dyDescent="0.3">
      <c r="B19" t="s">
        <v>118</v>
      </c>
    </row>
    <row r="21" spans="2:6" x14ac:dyDescent="0.3">
      <c r="B21" s="12" t="s">
        <v>119</v>
      </c>
    </row>
    <row r="22" spans="2:6" x14ac:dyDescent="0.3">
      <c r="B22" s="6" t="s">
        <v>120</v>
      </c>
    </row>
    <row r="24" spans="2:6" x14ac:dyDescent="0.3">
      <c r="B24" s="11" t="s">
        <v>122</v>
      </c>
      <c r="C24" t="s">
        <v>136</v>
      </c>
      <c r="F24">
        <v>50</v>
      </c>
    </row>
    <row r="25" spans="2:6" x14ac:dyDescent="0.3">
      <c r="B25" t="s">
        <v>121</v>
      </c>
      <c r="C25" t="s">
        <v>137</v>
      </c>
      <c r="F25">
        <v>30</v>
      </c>
    </row>
    <row r="26" spans="2:6" x14ac:dyDescent="0.3">
      <c r="B26" s="11" t="s">
        <v>123</v>
      </c>
      <c r="C26" t="s">
        <v>138</v>
      </c>
      <c r="F26">
        <v>27</v>
      </c>
    </row>
    <row r="27" spans="2:6" x14ac:dyDescent="0.3">
      <c r="B27" t="s">
        <v>139</v>
      </c>
      <c r="C27" t="s">
        <v>140</v>
      </c>
      <c r="F27">
        <v>24</v>
      </c>
    </row>
    <row r="28" spans="2:6" x14ac:dyDescent="0.3">
      <c r="B28" s="11" t="s">
        <v>125</v>
      </c>
      <c r="C28" t="s">
        <v>141</v>
      </c>
      <c r="F28">
        <v>21</v>
      </c>
    </row>
    <row r="29" spans="2:6" x14ac:dyDescent="0.3">
      <c r="B29" t="s">
        <v>124</v>
      </c>
      <c r="C29" t="s">
        <v>142</v>
      </c>
      <c r="F29">
        <v>13.5</v>
      </c>
    </row>
    <row r="30" spans="2:6" x14ac:dyDescent="0.3">
      <c r="B30" s="11" t="s">
        <v>126</v>
      </c>
      <c r="C30" t="s">
        <v>143</v>
      </c>
      <c r="F30">
        <v>54</v>
      </c>
    </row>
    <row r="31" spans="2:6" x14ac:dyDescent="0.3">
      <c r="B31" t="s">
        <v>127</v>
      </c>
      <c r="C31" t="s">
        <v>144</v>
      </c>
      <c r="F31">
        <v>75</v>
      </c>
    </row>
    <row r="32" spans="2:6" x14ac:dyDescent="0.3">
      <c r="B32" s="11" t="s">
        <v>128</v>
      </c>
      <c r="C32" t="s">
        <v>146</v>
      </c>
      <c r="F32">
        <v>54</v>
      </c>
    </row>
    <row r="33" spans="2:6" x14ac:dyDescent="0.3">
      <c r="B33" t="s">
        <v>145</v>
      </c>
      <c r="C33" t="s">
        <v>147</v>
      </c>
      <c r="F33">
        <v>48</v>
      </c>
    </row>
    <row r="34" spans="2:6" x14ac:dyDescent="0.3">
      <c r="B34" s="11" t="s">
        <v>129</v>
      </c>
      <c r="C34" t="s">
        <v>148</v>
      </c>
      <c r="F34">
        <v>42</v>
      </c>
    </row>
    <row r="35" spans="2:6" x14ac:dyDescent="0.3">
      <c r="B35" t="s">
        <v>130</v>
      </c>
      <c r="C35" t="s">
        <v>149</v>
      </c>
      <c r="F35">
        <v>45</v>
      </c>
    </row>
    <row r="36" spans="2:6" x14ac:dyDescent="0.3">
      <c r="B36" s="11" t="s">
        <v>131</v>
      </c>
      <c r="C36" t="s">
        <v>150</v>
      </c>
      <c r="F36">
        <v>60</v>
      </c>
    </row>
    <row r="37" spans="2:6" x14ac:dyDescent="0.3">
      <c r="B37" t="s">
        <v>132</v>
      </c>
      <c r="C37" t="s">
        <v>151</v>
      </c>
      <c r="F37">
        <v>63</v>
      </c>
    </row>
    <row r="38" spans="2:6" x14ac:dyDescent="0.3">
      <c r="B38" s="11" t="s">
        <v>133</v>
      </c>
      <c r="C38" t="s">
        <v>152</v>
      </c>
      <c r="F38">
        <v>90</v>
      </c>
    </row>
    <row r="39" spans="2:6" x14ac:dyDescent="0.3">
      <c r="B39" t="s">
        <v>134</v>
      </c>
      <c r="C39" t="s">
        <v>153</v>
      </c>
      <c r="F39">
        <v>103.5</v>
      </c>
    </row>
    <row r="40" spans="2:6" x14ac:dyDescent="0.3">
      <c r="B40" s="11" t="s">
        <v>135</v>
      </c>
      <c r="C40" t="s">
        <v>154</v>
      </c>
      <c r="F40">
        <v>175</v>
      </c>
    </row>
    <row r="42" spans="2:6" x14ac:dyDescent="0.3">
      <c r="B42" s="11" t="s">
        <v>155</v>
      </c>
    </row>
    <row r="43" spans="2:6" ht="45.6" customHeight="1" x14ac:dyDescent="0.3">
      <c r="B43" s="14" t="s">
        <v>156</v>
      </c>
      <c r="C43" s="14"/>
      <c r="D43" s="14"/>
      <c r="E43" s="14"/>
      <c r="F43" s="14"/>
    </row>
    <row r="45" spans="2:6" x14ac:dyDescent="0.3">
      <c r="B45" s="6" t="s">
        <v>160</v>
      </c>
    </row>
    <row r="46" spans="2:6" x14ac:dyDescent="0.3">
      <c r="B46" t="s">
        <v>157</v>
      </c>
    </row>
    <row r="47" spans="2:6" x14ac:dyDescent="0.3">
      <c r="B47" s="11" t="s">
        <v>158</v>
      </c>
    </row>
    <row r="48" spans="2:6" x14ac:dyDescent="0.3">
      <c r="B48" s="11" t="s">
        <v>159</v>
      </c>
    </row>
    <row r="52" spans="2:4" x14ac:dyDescent="0.3">
      <c r="B52" s="6" t="s">
        <v>161</v>
      </c>
    </row>
    <row r="53" spans="2:4" x14ac:dyDescent="0.3">
      <c r="B53" s="11" t="s">
        <v>162</v>
      </c>
    </row>
    <row r="54" spans="2:4" x14ac:dyDescent="0.3">
      <c r="B54" s="11" t="s">
        <v>163</v>
      </c>
    </row>
    <row r="55" spans="2:4" x14ac:dyDescent="0.3">
      <c r="B55" s="11" t="s">
        <v>164</v>
      </c>
    </row>
    <row r="58" spans="2:4" x14ac:dyDescent="0.3">
      <c r="D58" s="13"/>
    </row>
    <row r="60" spans="2:4" x14ac:dyDescent="0.3">
      <c r="B60" s="6" t="s">
        <v>165</v>
      </c>
    </row>
    <row r="61" spans="2:4" x14ac:dyDescent="0.3">
      <c r="B61" s="11" t="s">
        <v>166</v>
      </c>
    </row>
    <row r="62" spans="2:4" x14ac:dyDescent="0.3">
      <c r="B62" s="11" t="s">
        <v>167</v>
      </c>
    </row>
    <row r="63" spans="2:4" x14ac:dyDescent="0.3">
      <c r="B63" s="11" t="s">
        <v>168</v>
      </c>
    </row>
    <row r="67" spans="2:2" x14ac:dyDescent="0.3">
      <c r="B67" s="6" t="s">
        <v>172</v>
      </c>
    </row>
    <row r="68" spans="2:2" x14ac:dyDescent="0.3">
      <c r="B68" s="11" t="s">
        <v>169</v>
      </c>
    </row>
    <row r="69" spans="2:2" x14ac:dyDescent="0.3">
      <c r="B69" s="11" t="s">
        <v>170</v>
      </c>
    </row>
    <row r="70" spans="2:2" x14ac:dyDescent="0.3">
      <c r="B70" s="11" t="s">
        <v>171</v>
      </c>
    </row>
    <row r="74" spans="2:2" x14ac:dyDescent="0.3">
      <c r="B74" t="s">
        <v>173</v>
      </c>
    </row>
    <row r="75" spans="2:2" x14ac:dyDescent="0.3">
      <c r="B75" s="11" t="s">
        <v>174</v>
      </c>
    </row>
    <row r="76" spans="2:2" x14ac:dyDescent="0.3">
      <c r="B76" s="11" t="s">
        <v>175</v>
      </c>
    </row>
    <row r="77" spans="2:2" x14ac:dyDescent="0.3">
      <c r="B77" s="11" t="s">
        <v>176</v>
      </c>
    </row>
  </sheetData>
  <mergeCells count="1">
    <mergeCell ref="B43:F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7"/>
  <sheetViews>
    <sheetView workbookViewId="0">
      <selection activeCell="F141" sqref="F141"/>
    </sheetView>
  </sheetViews>
  <sheetFormatPr defaultRowHeight="14.4" x14ac:dyDescent="0.3"/>
  <cols>
    <col min="4" max="4" width="12.88671875" customWidth="1"/>
  </cols>
  <sheetData>
    <row r="2" spans="2:5" x14ac:dyDescent="0.3">
      <c r="B2" t="s">
        <v>42</v>
      </c>
    </row>
    <row r="4" spans="2:5" x14ac:dyDescent="0.3">
      <c r="B4" s="6" t="s">
        <v>31</v>
      </c>
    </row>
    <row r="5" spans="2:5" x14ac:dyDescent="0.3">
      <c r="B5" t="s">
        <v>40</v>
      </c>
    </row>
    <row r="7" spans="2:5" x14ac:dyDescent="0.3">
      <c r="E7" s="7">
        <v>0.90625</v>
      </c>
    </row>
    <row r="9" spans="2:5" x14ac:dyDescent="0.3">
      <c r="B9" s="6" t="s">
        <v>33</v>
      </c>
      <c r="E9" s="4"/>
    </row>
    <row r="10" spans="2:5" x14ac:dyDescent="0.3">
      <c r="B10" t="s">
        <v>39</v>
      </c>
    </row>
    <row r="12" spans="2:5" x14ac:dyDescent="0.3">
      <c r="E12" s="7">
        <v>0.98958333333333337</v>
      </c>
    </row>
    <row r="14" spans="2:5" x14ac:dyDescent="0.3">
      <c r="B14" s="6" t="s">
        <v>35</v>
      </c>
    </row>
    <row r="15" spans="2:5" x14ac:dyDescent="0.3">
      <c r="B15" t="s">
        <v>41</v>
      </c>
    </row>
    <row r="17" spans="2:5" x14ac:dyDescent="0.3">
      <c r="E17" s="7">
        <v>6.9444444444444441E-3</v>
      </c>
    </row>
    <row r="19" spans="2:5" x14ac:dyDescent="0.3">
      <c r="B19" t="s">
        <v>43</v>
      </c>
    </row>
    <row r="21" spans="2:5" x14ac:dyDescent="0.3">
      <c r="B21" t="s">
        <v>44</v>
      </c>
    </row>
    <row r="22" spans="2:5" x14ac:dyDescent="0.3">
      <c r="B22" t="s">
        <v>45</v>
      </c>
    </row>
    <row r="24" spans="2:5" x14ac:dyDescent="0.3">
      <c r="D24" t="s">
        <v>46</v>
      </c>
    </row>
    <row r="25" spans="2:5" x14ac:dyDescent="0.3">
      <c r="D25" t="s">
        <v>47</v>
      </c>
    </row>
    <row r="26" spans="2:5" x14ac:dyDescent="0.3">
      <c r="D26" s="6" t="s">
        <v>48</v>
      </c>
    </row>
    <row r="28" spans="2:5" x14ac:dyDescent="0.3">
      <c r="B28" t="s">
        <v>54</v>
      </c>
    </row>
    <row r="30" spans="2:5" x14ac:dyDescent="0.3">
      <c r="D30" s="3" t="s">
        <v>50</v>
      </c>
      <c r="E30">
        <f>110+15</f>
        <v>125</v>
      </c>
    </row>
    <row r="31" spans="2:5" x14ac:dyDescent="0.3">
      <c r="D31" t="s">
        <v>49</v>
      </c>
      <c r="E31">
        <f>E30/24</f>
        <v>5.208333333333333</v>
      </c>
    </row>
    <row r="32" spans="2:5" x14ac:dyDescent="0.3">
      <c r="D32" s="3" t="s">
        <v>51</v>
      </c>
      <c r="E32">
        <f>5*24</f>
        <v>120</v>
      </c>
    </row>
    <row r="33" spans="2:6" x14ac:dyDescent="0.3">
      <c r="D33" s="3" t="s">
        <v>52</v>
      </c>
      <c r="E33">
        <f>E30-E32</f>
        <v>5</v>
      </c>
    </row>
    <row r="34" spans="2:6" x14ac:dyDescent="0.3">
      <c r="D34" s="8" t="s">
        <v>53</v>
      </c>
    </row>
    <row r="36" spans="2:6" x14ac:dyDescent="0.3">
      <c r="B36" t="s">
        <v>55</v>
      </c>
    </row>
    <row r="38" spans="2:6" x14ac:dyDescent="0.3">
      <c r="B38" t="s">
        <v>56</v>
      </c>
    </row>
    <row r="40" spans="2:6" x14ac:dyDescent="0.3">
      <c r="B40" t="s">
        <v>57</v>
      </c>
    </row>
    <row r="41" spans="2:6" x14ac:dyDescent="0.3">
      <c r="C41" t="s">
        <v>58</v>
      </c>
    </row>
    <row r="42" spans="2:6" x14ac:dyDescent="0.3">
      <c r="C42" t="s">
        <v>59</v>
      </c>
    </row>
    <row r="44" spans="2:6" x14ac:dyDescent="0.3">
      <c r="B44" t="s">
        <v>60</v>
      </c>
    </row>
    <row r="46" spans="2:6" x14ac:dyDescent="0.3">
      <c r="C46" t="s">
        <v>61</v>
      </c>
    </row>
    <row r="47" spans="2:6" x14ac:dyDescent="0.3">
      <c r="C47" t="s">
        <v>62</v>
      </c>
      <c r="F47" s="7"/>
    </row>
    <row r="48" spans="2:6" x14ac:dyDescent="0.3">
      <c r="C48" t="s">
        <v>63</v>
      </c>
    </row>
    <row r="50" spans="2:5" x14ac:dyDescent="0.3">
      <c r="B50" t="s">
        <v>64</v>
      </c>
    </row>
    <row r="51" spans="2:5" x14ac:dyDescent="0.3">
      <c r="B51" t="s">
        <v>65</v>
      </c>
    </row>
    <row r="53" spans="2:5" x14ac:dyDescent="0.3">
      <c r="B53" t="s">
        <v>66</v>
      </c>
    </row>
    <row r="55" spans="2:5" x14ac:dyDescent="0.3">
      <c r="C55" s="6" t="s">
        <v>83</v>
      </c>
    </row>
    <row r="57" spans="2:5" x14ac:dyDescent="0.3">
      <c r="B57" t="s">
        <v>68</v>
      </c>
      <c r="C57" s="3"/>
    </row>
    <row r="59" spans="2:5" x14ac:dyDescent="0.3">
      <c r="C59" t="s">
        <v>69</v>
      </c>
    </row>
    <row r="61" spans="2:5" x14ac:dyDescent="0.3">
      <c r="D61">
        <f>22257/60</f>
        <v>370.95</v>
      </c>
      <c r="E61" t="s">
        <v>70</v>
      </c>
    </row>
    <row r="63" spans="2:5" x14ac:dyDescent="0.3">
      <c r="C63" t="s">
        <v>71</v>
      </c>
    </row>
    <row r="65" spans="3:6" x14ac:dyDescent="0.3">
      <c r="D65">
        <f>D61/24</f>
        <v>15.456249999999999</v>
      </c>
    </row>
    <row r="67" spans="3:6" x14ac:dyDescent="0.3">
      <c r="C67" t="s">
        <v>84</v>
      </c>
    </row>
    <row r="69" spans="3:6" x14ac:dyDescent="0.3">
      <c r="C69" t="s">
        <v>72</v>
      </c>
    </row>
    <row r="71" spans="3:6" x14ac:dyDescent="0.3">
      <c r="D71" s="3" t="s">
        <v>73</v>
      </c>
      <c r="E71">
        <f>15*24</f>
        <v>360</v>
      </c>
      <c r="F71" t="s">
        <v>70</v>
      </c>
    </row>
    <row r="72" spans="3:6" x14ac:dyDescent="0.3">
      <c r="D72" s="3" t="s">
        <v>74</v>
      </c>
      <c r="E72">
        <f>370-360</f>
        <v>10</v>
      </c>
      <c r="F72" t="s">
        <v>70</v>
      </c>
    </row>
    <row r="74" spans="3:6" x14ac:dyDescent="0.3">
      <c r="C74" t="s">
        <v>75</v>
      </c>
    </row>
    <row r="76" spans="3:6" x14ac:dyDescent="0.3">
      <c r="D76" s="3" t="s">
        <v>76</v>
      </c>
      <c r="E76">
        <f>15+10</f>
        <v>25</v>
      </c>
    </row>
    <row r="78" spans="3:6" x14ac:dyDescent="0.3">
      <c r="C78" t="s">
        <v>85</v>
      </c>
    </row>
    <row r="80" spans="3:6" x14ac:dyDescent="0.3">
      <c r="C80" t="s">
        <v>77</v>
      </c>
    </row>
    <row r="82" spans="2:9" x14ac:dyDescent="0.3">
      <c r="E82">
        <f>INT(D61)</f>
        <v>370</v>
      </c>
      <c r="F82" t="s">
        <v>78</v>
      </c>
    </row>
    <row r="83" spans="2:9" x14ac:dyDescent="0.3">
      <c r="D83" s="3" t="s">
        <v>79</v>
      </c>
      <c r="E83">
        <f>E82*60</f>
        <v>22200</v>
      </c>
      <c r="F83" t="s">
        <v>80</v>
      </c>
    </row>
    <row r="85" spans="2:9" x14ac:dyDescent="0.3">
      <c r="D85" s="3" t="s">
        <v>81</v>
      </c>
      <c r="E85">
        <f>22257-22200</f>
        <v>57</v>
      </c>
      <c r="F85" t="s">
        <v>82</v>
      </c>
    </row>
    <row r="87" spans="2:9" x14ac:dyDescent="0.3">
      <c r="C87" t="s">
        <v>86</v>
      </c>
    </row>
    <row r="89" spans="2:9" x14ac:dyDescent="0.3">
      <c r="B89" t="s">
        <v>87</v>
      </c>
      <c r="D89" s="3"/>
    </row>
    <row r="91" spans="2:9" x14ac:dyDescent="0.3">
      <c r="C91" t="s">
        <v>90</v>
      </c>
      <c r="G91" s="3" t="s">
        <v>67</v>
      </c>
      <c r="H91" s="3" t="s">
        <v>88</v>
      </c>
      <c r="I91" s="3" t="s">
        <v>89</v>
      </c>
    </row>
    <row r="92" spans="2:9" x14ac:dyDescent="0.3">
      <c r="G92">
        <v>12</v>
      </c>
      <c r="H92">
        <v>15</v>
      </c>
      <c r="I92">
        <v>4</v>
      </c>
    </row>
    <row r="94" spans="2:9" x14ac:dyDescent="0.3">
      <c r="C94" t="s">
        <v>91</v>
      </c>
    </row>
    <row r="95" spans="2:9" x14ac:dyDescent="0.3">
      <c r="C95" s="4"/>
    </row>
    <row r="97" spans="3:6" x14ac:dyDescent="0.3">
      <c r="C97" s="9" t="s">
        <v>92</v>
      </c>
    </row>
    <row r="99" spans="3:6" x14ac:dyDescent="0.3">
      <c r="C99" t="s">
        <v>93</v>
      </c>
      <c r="D99" s="3" t="s">
        <v>94</v>
      </c>
      <c r="E99">
        <v>4</v>
      </c>
      <c r="F99" t="s">
        <v>82</v>
      </c>
    </row>
    <row r="100" spans="3:6" x14ac:dyDescent="0.3">
      <c r="C100" t="s">
        <v>95</v>
      </c>
      <c r="D100" s="3" t="s">
        <v>96</v>
      </c>
      <c r="E100">
        <f>15*60</f>
        <v>900</v>
      </c>
      <c r="F100" t="s">
        <v>82</v>
      </c>
    </row>
    <row r="101" spans="3:6" x14ac:dyDescent="0.3">
      <c r="C101" t="s">
        <v>97</v>
      </c>
      <c r="D101" s="3" t="s">
        <v>98</v>
      </c>
      <c r="E101">
        <f>12*24*60</f>
        <v>17280</v>
      </c>
      <c r="F101" t="s">
        <v>82</v>
      </c>
    </row>
    <row r="102" spans="3:6" x14ac:dyDescent="0.3">
      <c r="D102" s="10" t="s">
        <v>99</v>
      </c>
      <c r="E102" s="6">
        <f>SUM(E99:E101)</f>
        <v>18184</v>
      </c>
      <c r="F102" s="6" t="s">
        <v>82</v>
      </c>
    </row>
    <row r="104" spans="3:6" x14ac:dyDescent="0.3">
      <c r="C104" t="s">
        <v>100</v>
      </c>
    </row>
    <row r="105" spans="3:6" x14ac:dyDescent="0.3">
      <c r="D105" s="3" t="s">
        <v>101</v>
      </c>
      <c r="E105">
        <f>18184+22257</f>
        <v>40441</v>
      </c>
      <c r="F105" t="s">
        <v>82</v>
      </c>
    </row>
    <row r="107" spans="3:6" x14ac:dyDescent="0.3">
      <c r="C107" t="s">
        <v>103</v>
      </c>
    </row>
    <row r="109" spans="3:6" x14ac:dyDescent="0.3">
      <c r="E109" s="3" t="s">
        <v>27</v>
      </c>
      <c r="F109" t="s">
        <v>28</v>
      </c>
    </row>
    <row r="110" spans="3:6" x14ac:dyDescent="0.3">
      <c r="E110" s="3" t="s">
        <v>70</v>
      </c>
      <c r="F110" t="s">
        <v>82</v>
      </c>
    </row>
    <row r="111" spans="3:6" x14ac:dyDescent="0.3">
      <c r="D111" s="3" t="s">
        <v>102</v>
      </c>
      <c r="E111">
        <f>INT(40441/60)</f>
        <v>674</v>
      </c>
      <c r="F111" s="5">
        <f>MOD(40441,60)</f>
        <v>1</v>
      </c>
    </row>
    <row r="113" spans="2:6" x14ac:dyDescent="0.3">
      <c r="C113" t="s">
        <v>104</v>
      </c>
    </row>
    <row r="115" spans="2:6" x14ac:dyDescent="0.3">
      <c r="E115" s="3" t="s">
        <v>27</v>
      </c>
      <c r="F115" t="s">
        <v>28</v>
      </c>
    </row>
    <row r="116" spans="2:6" x14ac:dyDescent="0.3">
      <c r="E116" s="3" t="s">
        <v>106</v>
      </c>
      <c r="F116" t="s">
        <v>70</v>
      </c>
    </row>
    <row r="117" spans="2:6" x14ac:dyDescent="0.3">
      <c r="D117" s="3" t="s">
        <v>105</v>
      </c>
      <c r="E117">
        <f>INT(674/24)</f>
        <v>28</v>
      </c>
      <c r="F117" s="5">
        <f>MOD(674,24)</f>
        <v>2</v>
      </c>
    </row>
    <row r="119" spans="2:6" x14ac:dyDescent="0.3">
      <c r="C119" t="s">
        <v>107</v>
      </c>
    </row>
    <row r="121" spans="2:6" x14ac:dyDescent="0.3">
      <c r="B121" t="s">
        <v>108</v>
      </c>
    </row>
    <row r="123" spans="2:6" x14ac:dyDescent="0.3">
      <c r="B123" s="6" t="s">
        <v>31</v>
      </c>
    </row>
    <row r="124" spans="2:6" x14ac:dyDescent="0.3">
      <c r="B124" t="s">
        <v>109</v>
      </c>
    </row>
    <row r="126" spans="2:6" x14ac:dyDescent="0.3">
      <c r="E126">
        <v>12</v>
      </c>
      <c r="F126">
        <v>14</v>
      </c>
    </row>
    <row r="127" spans="2:6" x14ac:dyDescent="0.3">
      <c r="F127">
        <f>E126*60</f>
        <v>720</v>
      </c>
    </row>
    <row r="128" spans="2:6" x14ac:dyDescent="0.3">
      <c r="F128">
        <f>SUM(F126:F127)</f>
        <v>734</v>
      </c>
    </row>
    <row r="129" spans="2:7" x14ac:dyDescent="0.3">
      <c r="F129">
        <f>F128+137</f>
        <v>871</v>
      </c>
    </row>
    <row r="131" spans="2:7" x14ac:dyDescent="0.3">
      <c r="E131">
        <f>INT(F129/60)</f>
        <v>14</v>
      </c>
      <c r="F131">
        <f>MOD(F129,60)</f>
        <v>31</v>
      </c>
    </row>
    <row r="133" spans="2:7" x14ac:dyDescent="0.3">
      <c r="B133" s="6" t="s">
        <v>33</v>
      </c>
    </row>
    <row r="134" spans="2:7" x14ac:dyDescent="0.3">
      <c r="B134" t="s">
        <v>111</v>
      </c>
    </row>
    <row r="136" spans="2:7" x14ac:dyDescent="0.3">
      <c r="E136">
        <v>12</v>
      </c>
      <c r="F136">
        <v>12</v>
      </c>
      <c r="G136">
        <v>14</v>
      </c>
    </row>
    <row r="137" spans="2:7" x14ac:dyDescent="0.3">
      <c r="G137">
        <f>E136*24*60+F136*60+G136</f>
        <v>18014</v>
      </c>
    </row>
    <row r="139" spans="2:7" x14ac:dyDescent="0.3">
      <c r="G139">
        <f>G137+1137</f>
        <v>19151</v>
      </c>
    </row>
    <row r="141" spans="2:7" x14ac:dyDescent="0.3">
      <c r="E141">
        <f>INT(G139/(24*60))</f>
        <v>13</v>
      </c>
      <c r="F141">
        <f>MOD(INT(G139/60),60)</f>
        <v>19</v>
      </c>
      <c r="G141">
        <f>MOD(G139,60)</f>
        <v>11</v>
      </c>
    </row>
    <row r="144" spans="2:7" x14ac:dyDescent="0.3">
      <c r="B144" s="6" t="s">
        <v>35</v>
      </c>
    </row>
    <row r="145" spans="2:7" x14ac:dyDescent="0.3">
      <c r="B145" t="s">
        <v>110</v>
      </c>
    </row>
    <row r="147" spans="2:7" x14ac:dyDescent="0.3">
      <c r="E147">
        <v>14</v>
      </c>
      <c r="F147">
        <v>30</v>
      </c>
      <c r="G147">
        <v>45</v>
      </c>
    </row>
    <row r="148" spans="2:7" x14ac:dyDescent="0.3">
      <c r="G148">
        <f>E147*60*60+F147*60+G147</f>
        <v>52245</v>
      </c>
    </row>
    <row r="150" spans="2:7" x14ac:dyDescent="0.3">
      <c r="E150">
        <v>2</v>
      </c>
      <c r="F150">
        <v>31</v>
      </c>
      <c r="G150">
        <v>57</v>
      </c>
    </row>
    <row r="151" spans="2:7" x14ac:dyDescent="0.3">
      <c r="G151">
        <f>E150*60*60+F150*60+G150</f>
        <v>9117</v>
      </c>
    </row>
    <row r="153" spans="2:7" x14ac:dyDescent="0.3">
      <c r="G153">
        <f>G151+G148</f>
        <v>61362</v>
      </c>
    </row>
    <row r="155" spans="2:7" x14ac:dyDescent="0.3">
      <c r="E155">
        <f>INT(G153/60^2)</f>
        <v>17</v>
      </c>
      <c r="F155">
        <f>MOD(INT(G153/60),60)</f>
        <v>2</v>
      </c>
      <c r="G155">
        <f>MOD(G153,60)</f>
        <v>42</v>
      </c>
    </row>
    <row r="157" spans="2:7" x14ac:dyDescent="0.3">
      <c r="B15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Long division</vt:lpstr>
      <vt:lpstr>The rule of three</vt:lpstr>
      <vt:lpstr>Time</vt:lpstr>
      <vt:lpstr>大䵂</vt:lpstr>
      <vt:lpstr>小䵂</vt:lpstr>
      <vt:lpstr>御米</vt:lpstr>
      <vt:lpstr>御飯</vt:lpstr>
      <vt:lpstr>櫱</vt:lpstr>
      <vt:lpstr>熟菽</vt:lpstr>
      <vt:lpstr>稻</vt:lpstr>
      <vt:lpstr>答</vt:lpstr>
      <vt:lpstr>粟率</vt:lpstr>
      <vt:lpstr>粺米</vt:lpstr>
      <vt:lpstr>粺飯</vt:lpstr>
      <vt:lpstr>糲米</vt:lpstr>
      <vt:lpstr>糲飯</vt:lpstr>
      <vt:lpstr>糳米</vt:lpstr>
      <vt:lpstr>糳飯</vt:lpstr>
      <vt:lpstr>菽</vt:lpstr>
      <vt:lpstr>豉</vt:lpstr>
      <vt:lpstr>飧</vt:lpstr>
      <vt:lpstr>麥</vt:lpstr>
      <vt:lpstr>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Patrick Morgan</dc:creator>
  <cp:lastModifiedBy>Daniel Patrick Morgan</cp:lastModifiedBy>
  <dcterms:created xsi:type="dcterms:W3CDTF">2018-03-18T10:12:51Z</dcterms:created>
  <dcterms:modified xsi:type="dcterms:W3CDTF">2018-03-19T15:33:17Z</dcterms:modified>
</cp:coreProperties>
</file>