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Dropbox (Archeodunum France)\Articles\En cours\Allobroge\"/>
    </mc:Choice>
  </mc:AlternateContent>
  <xr:revisionPtr revIDLastSave="0" documentId="13_ncr:1_{3DAE8C3C-A4FE-4036-8A2D-F74D241BCA11}" xr6:coauthVersionLast="47" xr6:coauthVersionMax="47" xr10:uidLastSave="{00000000-0000-0000-0000-000000000000}"/>
  <bookViews>
    <workbookView xWindow="-120" yWindow="-120" windowWidth="29040" windowHeight="15840" activeTab="1" xr2:uid="{22C809CA-D182-47A4-B814-913BF085DB9D}"/>
  </bookViews>
  <sheets>
    <sheet name="Feuil1" sheetId="12" r:id="rId1"/>
    <sheet name="Inventaire général" sheetId="1" r:id="rId2"/>
    <sheet name="annecy" sheetId="13" r:id="rId3"/>
    <sheet name="Chambéry" sheetId="8" r:id="rId4"/>
    <sheet name="Vaulx-Milieu" sheetId="11" r:id="rId5"/>
    <sheet name="Saint-Jorioz" sheetId="10" r:id="rId6"/>
    <sheet name="Gilly" sheetId="9" r:id="rId7"/>
    <sheet name="Briord" sheetId="3" r:id="rId8"/>
    <sheet name="SRG, RN" sheetId="2" r:id="rId9"/>
    <sheet name="Vienne divers" sheetId="5" r:id="rId10"/>
    <sheet name="Aoste" sheetId="6" r:id="rId11"/>
    <sheet name="Christine" sheetId="7" r:id="rId12"/>
  </sheets>
  <definedNames>
    <definedName name="_xlnm._FilterDatabase" localSheetId="11" hidden="1">Christine!$B$2:$K$43</definedName>
    <definedName name="_xlnm._FilterDatabase" localSheetId="1" hidden="1">'Inventaire général'!$A$1:$T$195</definedName>
    <definedName name="_xlnm._FilterDatabase" localSheetId="4" hidden="1">'Vaulx-Milieu'!$B$2:$U$231</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28" i="11" l="1"/>
  <c r="Q205" i="11" l="1"/>
  <c r="Q203" i="11"/>
  <c r="Q202" i="11"/>
  <c r="Q193" i="11"/>
  <c r="Q192" i="11"/>
  <c r="Q180" i="11"/>
  <c r="Q179" i="11"/>
  <c r="L179" i="11"/>
  <c r="Q177" i="11"/>
  <c r="L177" i="11"/>
  <c r="G177" i="11"/>
  <c r="O165" i="11"/>
  <c r="Q164" i="11"/>
  <c r="Q162" i="11"/>
  <c r="Q161" i="11"/>
  <c r="Q160" i="11"/>
  <c r="Q159" i="11"/>
  <c r="L159" i="11"/>
  <c r="Q154" i="11"/>
  <c r="Q153" i="11"/>
  <c r="Q145" i="11"/>
  <c r="L145" i="11"/>
  <c r="N139" i="11"/>
  <c r="Q127" i="11"/>
  <c r="Q125" i="11"/>
  <c r="Q124" i="11"/>
  <c r="L124" i="11"/>
  <c r="Q15" i="11"/>
  <c r="Q4" i="11"/>
</calcChain>
</file>

<file path=xl/sharedStrings.xml><?xml version="1.0" encoding="utf-8"?>
<sst xmlns="http://schemas.openxmlformats.org/spreadsheetml/2006/main" count="5423" uniqueCount="1557">
  <si>
    <t>Inv.</t>
  </si>
  <si>
    <t>Fait</t>
  </si>
  <si>
    <t>US</t>
  </si>
  <si>
    <t>Phasage</t>
  </si>
  <si>
    <t>Catégorie</t>
  </si>
  <si>
    <t>Forme</t>
  </si>
  <si>
    <t>Lecture</t>
  </si>
  <si>
    <t>Commentaire</t>
  </si>
  <si>
    <t>F1</t>
  </si>
  <si>
    <t>État 3</t>
  </si>
  <si>
    <t>Pot</t>
  </si>
  <si>
    <t>complet</t>
  </si>
  <si>
    <t>INV1177</t>
  </si>
  <si>
    <t>US322</t>
  </si>
  <si>
    <t>fragmentaire</t>
  </si>
  <si>
    <t>INV652</t>
  </si>
  <si>
    <t>F280</t>
  </si>
  <si>
    <t>US789</t>
  </si>
  <si>
    <t>État 5</t>
  </si>
  <si>
    <t>INV934</t>
  </si>
  <si>
    <t>F341</t>
  </si>
  <si>
    <t>US1186</t>
  </si>
  <si>
    <t>INV1187</t>
  </si>
  <si>
    <t>F475</t>
  </si>
  <si>
    <t>US1698</t>
  </si>
  <si>
    <t>État 2</t>
  </si>
  <si>
    <t>INV43</t>
  </si>
  <si>
    <t>F70</t>
  </si>
  <si>
    <t>US21</t>
  </si>
  <si>
    <t>SEDVLVSF</t>
  </si>
  <si>
    <t>INV104</t>
  </si>
  <si>
    <t>F90</t>
  </si>
  <si>
    <t>US63</t>
  </si>
  <si>
    <t>État 4</t>
  </si>
  <si>
    <t>INV735</t>
  </si>
  <si>
    <t>F92</t>
  </si>
  <si>
    <t>US572</t>
  </si>
  <si>
    <t>SEXT(INVS)FECIT</t>
  </si>
  <si>
    <t>diam. 28 mm</t>
  </si>
  <si>
    <t>INV862</t>
  </si>
  <si>
    <t>US1027</t>
  </si>
  <si>
    <t>INV1266</t>
  </si>
  <si>
    <t>US1711</t>
  </si>
  <si>
    <t>FIRMINVSF</t>
  </si>
  <si>
    <t>INV109</t>
  </si>
  <si>
    <t>US74</t>
  </si>
  <si>
    <t>INV137</t>
  </si>
  <si>
    <t>US75</t>
  </si>
  <si>
    <t>INV118</t>
  </si>
  <si>
    <t>US79</t>
  </si>
  <si>
    <t>État 7</t>
  </si>
  <si>
    <t>SEXTVSF</t>
  </si>
  <si>
    <t>diam. 19 mm</t>
  </si>
  <si>
    <t>INV125</t>
  </si>
  <si>
    <t>US81</t>
  </si>
  <si>
    <t>diam. 42 mm</t>
  </si>
  <si>
    <t>INV128</t>
  </si>
  <si>
    <t>US83</t>
  </si>
  <si>
    <t>FIRM(INV)SF</t>
  </si>
  <si>
    <t>INV681</t>
  </si>
  <si>
    <t>US89</t>
  </si>
  <si>
    <t>-</t>
  </si>
  <si>
    <t>862-1</t>
  </si>
  <si>
    <t>diam. 35 mm</t>
  </si>
  <si>
    <t>diam. 36 mm</t>
  </si>
  <si>
    <t>109-1</t>
  </si>
  <si>
    <t>125-1</t>
  </si>
  <si>
    <t>diam. 27 mm</t>
  </si>
  <si>
    <t>SEDVLVS.F</t>
  </si>
  <si>
    <t xml:space="preserve">MATITVMVSF </t>
  </si>
  <si>
    <t>681-1</t>
  </si>
  <si>
    <t>118-1</t>
  </si>
  <si>
    <t>934-1</t>
  </si>
  <si>
    <t>1187-1</t>
  </si>
  <si>
    <t>137-1</t>
  </si>
  <si>
    <t>diam. 21 mm</t>
  </si>
  <si>
    <t>SEDVLVS.F.</t>
  </si>
  <si>
    <t>INV452</t>
  </si>
  <si>
    <t>F207</t>
  </si>
  <si>
    <t>US517</t>
  </si>
  <si>
    <t>(SED)VLV(SF)</t>
  </si>
  <si>
    <t>diam. env. 38 mm</t>
  </si>
  <si>
    <t>452-1</t>
  </si>
  <si>
    <t>diam. 40 mm</t>
  </si>
  <si>
    <t>-INV-</t>
  </si>
  <si>
    <t>MARTINVSF?</t>
  </si>
  <si>
    <t>Ill.</t>
  </si>
  <si>
    <t>Commune-site</t>
  </si>
  <si>
    <t>Briord - rue Saint-Didier (01)</t>
  </si>
  <si>
    <t>Dimension matrice</t>
  </si>
  <si>
    <t>N° contenant</t>
  </si>
  <si>
    <t>Secteur</t>
  </si>
  <si>
    <t>Famille</t>
  </si>
  <si>
    <t>C</t>
  </si>
  <si>
    <t>B</t>
  </si>
  <si>
    <t>F</t>
  </si>
  <si>
    <t>A</t>
  </si>
  <si>
    <t>P</t>
  </si>
  <si>
    <t>NR</t>
  </si>
  <si>
    <t>Description/type</t>
  </si>
  <si>
    <t>NMI</t>
  </si>
  <si>
    <t>N° 
Dessin</t>
  </si>
  <si>
    <t>Datation</t>
  </si>
  <si>
    <t>commentaires</t>
  </si>
  <si>
    <t>M</t>
  </si>
  <si>
    <t>C.64</t>
  </si>
  <si>
    <t>CC</t>
  </si>
  <si>
    <t>TG</t>
  </si>
  <si>
    <t>Fin IIe/début IIIe s.</t>
  </si>
  <si>
    <t>Remblai</t>
  </si>
  <si>
    <t>Etat 4</t>
  </si>
  <si>
    <t>Etat 3</t>
  </si>
  <si>
    <t>C.7</t>
  </si>
  <si>
    <t>US1012</t>
  </si>
  <si>
    <t>seconde moitié IIe s.</t>
  </si>
  <si>
    <t>Niveau d'occupation</t>
  </si>
  <si>
    <t>Etat 2b</t>
  </si>
  <si>
    <t>pot</t>
  </si>
  <si>
    <t>Plat</t>
  </si>
  <si>
    <t>INV1018.3</t>
  </si>
  <si>
    <t>estampille fragmentaire M-(ascar?)PV.F.</t>
  </si>
  <si>
    <t>INV1016.11</t>
  </si>
  <si>
    <t>C.27</t>
  </si>
  <si>
    <t>US1013</t>
  </si>
  <si>
    <t>plat</t>
  </si>
  <si>
    <t>estampille VALLO- diam. 46 mm</t>
  </si>
  <si>
    <t>INV1017.3</t>
  </si>
  <si>
    <t>c.58</t>
  </si>
  <si>
    <t>US1014</t>
  </si>
  <si>
    <t>estampille PRISCUSFE. Diam. 24 cm</t>
  </si>
  <si>
    <t>estampille fragmentaire</t>
  </si>
  <si>
    <t>INV1053.7</t>
  </si>
  <si>
    <t>C.62</t>
  </si>
  <si>
    <t>US1015</t>
  </si>
  <si>
    <t>diam. 39 mm PRISCVSFE</t>
  </si>
  <si>
    <t>diam. max. 28 mm PRISCVSFE</t>
  </si>
  <si>
    <t>INV1029</t>
  </si>
  <si>
    <t>C.6</t>
  </si>
  <si>
    <t>US1026</t>
  </si>
  <si>
    <t>SEVVOFE estampillé diam. 15 mm</t>
  </si>
  <si>
    <t>INV1064</t>
  </si>
  <si>
    <t>C.67</t>
  </si>
  <si>
    <t>US1029</t>
  </si>
  <si>
    <t>150-300</t>
  </si>
  <si>
    <t>Démolito</t>
  </si>
  <si>
    <t>estampille PRISCVSFE diam. 4 cm</t>
  </si>
  <si>
    <t>INV1112</t>
  </si>
  <si>
    <t>C.69</t>
  </si>
  <si>
    <t>US1031</t>
  </si>
  <si>
    <t>Début IIIe s.</t>
  </si>
  <si>
    <t>estampille allobroge -O-</t>
  </si>
  <si>
    <t>INV1010.1</t>
  </si>
  <si>
    <t>US1040</t>
  </si>
  <si>
    <t>dont une estampuille fragmentaire -OF-</t>
  </si>
  <si>
    <t>INV2023</t>
  </si>
  <si>
    <t>C.70</t>
  </si>
  <si>
    <t>US2001</t>
  </si>
  <si>
    <t>estampille SEVVOFECIT diam. 48 mm</t>
  </si>
  <si>
    <t>Décapage</t>
  </si>
  <si>
    <t>non phasé</t>
  </si>
  <si>
    <t>INV2011</t>
  </si>
  <si>
    <t>US2005</t>
  </si>
  <si>
    <t>estampille SEVVOFE diam. 18 mm</t>
  </si>
  <si>
    <t>150-200</t>
  </si>
  <si>
    <t>INV2045.8</t>
  </si>
  <si>
    <t>C.79</t>
  </si>
  <si>
    <t>US2011</t>
  </si>
  <si>
    <t>estamp. PRISCVSFE diam. 38 mm</t>
  </si>
  <si>
    <t>début IIIe s.</t>
  </si>
  <si>
    <t>INV2065.1</t>
  </si>
  <si>
    <t>C.82</t>
  </si>
  <si>
    <t>US2043</t>
  </si>
  <si>
    <t>PRISCVSFE diam. 38</t>
  </si>
  <si>
    <t xml:space="preserve"> -SCVSF- diam. 76 mm restit.</t>
  </si>
  <si>
    <t>C.84</t>
  </si>
  <si>
    <t>INV2093.2</t>
  </si>
  <si>
    <t>F2027</t>
  </si>
  <si>
    <t>US2066</t>
  </si>
  <si>
    <t>SEVVOFECIT. Diam. max 65 mm</t>
  </si>
  <si>
    <t>Canalisation (comblement)</t>
  </si>
  <si>
    <t>INV3020.1</t>
  </si>
  <si>
    <t>C.110</t>
  </si>
  <si>
    <t>US3033</t>
  </si>
  <si>
    <t>MASCARPVS.F, diam. 48 mm</t>
  </si>
  <si>
    <t>Niveau de circulation</t>
  </si>
  <si>
    <t>INV1011.1</t>
  </si>
  <si>
    <t>C.5</t>
  </si>
  <si>
    <t>US1002</t>
  </si>
  <si>
    <t>à l. aplatie</t>
  </si>
  <si>
    <t>estampille diam. 57 mm SEVVOFEC et S.V.A sur les parois</t>
  </si>
  <si>
    <t>Datation contexte</t>
  </si>
  <si>
    <t>Description/Type</t>
  </si>
  <si>
    <t>Bibliographie</t>
  </si>
  <si>
    <t>Polo dir. à paraître</t>
  </si>
  <si>
    <t>PRISCVSFE</t>
  </si>
  <si>
    <t>SEVVOFE</t>
  </si>
  <si>
    <t>M-(ascar?)PV.F.</t>
  </si>
  <si>
    <t>diam. 46 mm</t>
  </si>
  <si>
    <t xml:space="preserve">VALLO- </t>
  </si>
  <si>
    <t>diam. 39 mm</t>
  </si>
  <si>
    <t>diam. 15 mm</t>
  </si>
  <si>
    <t>-O-</t>
  </si>
  <si>
    <t>-OF-</t>
  </si>
  <si>
    <t>diam. 48 mm</t>
  </si>
  <si>
    <t>diam. 18 mm</t>
  </si>
  <si>
    <t>diam. 38 mm</t>
  </si>
  <si>
    <t xml:space="preserve"> -SCVSF-</t>
  </si>
  <si>
    <t>diam. 76 mm restit.</t>
  </si>
  <si>
    <t>MASCARPVS.F</t>
  </si>
  <si>
    <t>diam. 24 cm</t>
  </si>
  <si>
    <t>Datation Etat</t>
  </si>
  <si>
    <t>à col et l. débordante</t>
  </si>
  <si>
    <t>à col et l. débordante / Cantin et al. fig. 3, n°9</t>
  </si>
  <si>
    <t>à col cylindrique et l. en bourrelet</t>
  </si>
  <si>
    <t>diam. fond env. 66 mm</t>
  </si>
  <si>
    <t>Grasso dir. 2022</t>
  </si>
  <si>
    <t>N°_Inv</t>
  </si>
  <si>
    <t>N°_Fait</t>
  </si>
  <si>
    <t>Datation_Stratigraphie</t>
  </si>
  <si>
    <t>Parcelle</t>
  </si>
  <si>
    <t>Nb_Sacs</t>
  </si>
  <si>
    <t>N°_Caisse_Liste_Nom</t>
  </si>
  <si>
    <t>FAITS::Liste_identification_fait</t>
  </si>
  <si>
    <t>FAITS::Liste_Ensembles</t>
  </si>
  <si>
    <t>Obj</t>
  </si>
  <si>
    <t>Type/description</t>
  </si>
  <si>
    <t>Observations</t>
  </si>
  <si>
    <t>État 3b</t>
  </si>
  <si>
    <t>Bac 051</t>
  </si>
  <si>
    <t>Lot 2</t>
  </si>
  <si>
    <t>Fosse de récupération (FSR)</t>
  </si>
  <si>
    <t>D15</t>
  </si>
  <si>
    <t>N</t>
  </si>
  <si>
    <t>G01</t>
  </si>
  <si>
    <t>Bac 135</t>
  </si>
  <si>
    <t>Lot 1</t>
  </si>
  <si>
    <t>K</t>
  </si>
  <si>
    <t>Bac 015</t>
  </si>
  <si>
    <t>Puits (PS)</t>
  </si>
  <si>
    <t>Bac 152</t>
  </si>
  <si>
    <t>INV1156</t>
  </si>
  <si>
    <t>US1601</t>
  </si>
  <si>
    <t>E</t>
  </si>
  <si>
    <t>Milieu IIe s.</t>
  </si>
  <si>
    <t>FIR(MINVS)F estampille fragmentaire. Matrice différente de celle complète inventoriée, lettres bien dessinées</t>
  </si>
  <si>
    <t>Bac 011</t>
  </si>
  <si>
    <t>A01</t>
  </si>
  <si>
    <t>marque, allobroge, non lue, fragmentaire</t>
  </si>
  <si>
    <t>Bac 072</t>
  </si>
  <si>
    <t>Bac 068</t>
  </si>
  <si>
    <t>Fosse (FS)</t>
  </si>
  <si>
    <t>CF</t>
  </si>
  <si>
    <t>Allobroge fine</t>
  </si>
  <si>
    <t>Cantin et al. fig. 3, n°9, estampille SEDVLVS.FE</t>
  </si>
  <si>
    <t>Bac 073</t>
  </si>
  <si>
    <t>Hétérogène Fin Ier et Milieu IIe s. ?</t>
  </si>
  <si>
    <t xml:space="preserve">CC
</t>
  </si>
  <si>
    <t>Bac 094</t>
  </si>
  <si>
    <t>estampille FIR(MINVS)SF, diam. 31 mm</t>
  </si>
  <si>
    <t>160-250</t>
  </si>
  <si>
    <t>FIRMINVSF estampille</t>
  </si>
  <si>
    <t>courant IIIe s.</t>
  </si>
  <si>
    <t>Bac 035</t>
  </si>
  <si>
    <t>estampille allobroge allobroge non lisible et fragmentaire</t>
  </si>
  <si>
    <t>estampille allobroge MATITVMVSF ?</t>
  </si>
  <si>
    <t>Ier / IIIe s.</t>
  </si>
  <si>
    <t>SEXT(INVS)FECIT diam. 28 mm</t>
  </si>
  <si>
    <t>estampille SEDVLVSF</t>
  </si>
  <si>
    <t>D11</t>
  </si>
  <si>
    <t>à lire, possiblement FIRMINVS, comparer avec les matrices de Cantin et al. Moulure délimitant col/panse, allobroge</t>
  </si>
  <si>
    <t>à compléter</t>
  </si>
  <si>
    <t>SRG - Route Nationale (69)</t>
  </si>
  <si>
    <t xml:space="preserve">Saint-Savin - Les Communaux de Sartines (38) </t>
  </si>
  <si>
    <t>-PO- ou -PC-</t>
  </si>
  <si>
    <t>MAR-(CVS)</t>
  </si>
  <si>
    <t>Saint-Vulbas - A726</t>
  </si>
  <si>
    <t>phase 3e</t>
  </si>
  <si>
    <t>Seconde moitié IIe s.</t>
  </si>
  <si>
    <t>Prioux dir. 2014</t>
  </si>
  <si>
    <t>LPJ</t>
  </si>
  <si>
    <t>Etat 5</t>
  </si>
  <si>
    <t>US1010</t>
  </si>
  <si>
    <t>SEVVO.FEC</t>
  </si>
  <si>
    <t>(Cantin et al. 2009, 315)</t>
  </si>
  <si>
    <t>Pl. 11 n° 9</t>
  </si>
  <si>
    <t>VM</t>
  </si>
  <si>
    <t>S2-5</t>
  </si>
  <si>
    <t>US2221</t>
  </si>
  <si>
    <t>S(EVV)OFEC</t>
  </si>
  <si>
    <t>150/175</t>
  </si>
  <si>
    <t>Non phasé</t>
  </si>
  <si>
    <t>US2112</t>
  </si>
  <si>
    <t>-EVVOFEC-</t>
  </si>
  <si>
    <t>Corderie</t>
  </si>
  <si>
    <t>Etat 2.3</t>
  </si>
  <si>
    <t>F1007</t>
  </si>
  <si>
    <t>SE(VVO)</t>
  </si>
  <si>
    <t>170-240</t>
  </si>
  <si>
    <t>Le Bourg</t>
  </si>
  <si>
    <t>Horizon 7</t>
  </si>
  <si>
    <t>US63990</t>
  </si>
  <si>
    <t>(PRIS)SCVSFE</t>
  </si>
  <si>
    <t>Ill. 107</t>
  </si>
  <si>
    <t>US63255</t>
  </si>
  <si>
    <t>SEVVO</t>
  </si>
  <si>
    <t>Ill. 106</t>
  </si>
  <si>
    <t>diam. 74 mm</t>
  </si>
  <si>
    <t>Fin IIe/IIIe s.</t>
  </si>
  <si>
    <t>Horizon 8 et HS</t>
  </si>
  <si>
    <t>US64039</t>
  </si>
  <si>
    <t>VALLO.FEC</t>
  </si>
  <si>
    <t>Ill. 103</t>
  </si>
  <si>
    <t>L. 40</t>
  </si>
  <si>
    <t>Nettoyage</t>
  </si>
  <si>
    <t>US51314</t>
  </si>
  <si>
    <t>Q. (VERRI A)CHILLAEI. /(MAS)CVRICVS FEC</t>
  </si>
  <si>
    <t>Ill. 47</t>
  </si>
  <si>
    <t>US51245</t>
  </si>
  <si>
    <t>non lue</t>
  </si>
  <si>
    <t>Allobroge fragmentaire</t>
  </si>
  <si>
    <t>non ill.</t>
  </si>
  <si>
    <t>Mortier à collerette et gorge interne</t>
  </si>
  <si>
    <t>US52787</t>
  </si>
  <si>
    <t>Ill. 48</t>
  </si>
  <si>
    <t>L. max. 78</t>
  </si>
  <si>
    <t>IIIe s.</t>
  </si>
  <si>
    <t>Sainte-Colombe - Les Petits Jardins</t>
  </si>
  <si>
    <t>Vienne - rue du 11 novembre</t>
  </si>
  <si>
    <t>Zabeo 2020</t>
  </si>
  <si>
    <t>Clément dir. 2019, pl. 11 n° 9</t>
  </si>
  <si>
    <t>SRG - Corderie</t>
  </si>
  <si>
    <t>Sainte-Colombe - Le Bourg</t>
  </si>
  <si>
    <t>Belley Clos de l'Evêché - Ain Fouille</t>
  </si>
  <si>
    <t>137</t>
  </si>
  <si>
    <t>3</t>
  </si>
  <si>
    <t>Grise Grossière</t>
  </si>
  <si>
    <t>pot indét.</t>
  </si>
  <si>
    <t>VALLO</t>
  </si>
  <si>
    <t>250-300</t>
  </si>
  <si>
    <t>376</t>
  </si>
  <si>
    <t>indét.</t>
  </si>
  <si>
    <t>NOSTER F</t>
  </si>
  <si>
    <t>501</t>
  </si>
  <si>
    <t>130</t>
  </si>
  <si>
    <t>Grise fine</t>
  </si>
  <si>
    <t>col court cannelé, panse ondée</t>
  </si>
  <si>
    <t>NOSTER</t>
  </si>
  <si>
    <t>346</t>
  </si>
  <si>
    <t>CASSIOL</t>
  </si>
  <si>
    <t xml:space="preserve">Couleur Rouge </t>
  </si>
  <si>
    <t>Jatte</t>
  </si>
  <si>
    <t>266</t>
  </si>
  <si>
    <t>5</t>
  </si>
  <si>
    <t>CASSIOL F</t>
  </si>
  <si>
    <t>IVe s.</t>
  </si>
  <si>
    <t xml:space="preserve">IVe s. </t>
  </si>
  <si>
    <t>325</t>
  </si>
  <si>
    <t>?</t>
  </si>
  <si>
    <t>Ind.</t>
  </si>
  <si>
    <t>SFVDD ou SFEUDD</t>
  </si>
  <si>
    <t>Non datée</t>
  </si>
  <si>
    <t>Saint-Vulbas Pipa  Lot 10 phase 1Ain Fouille</t>
  </si>
  <si>
    <t>1008</t>
  </si>
  <si>
    <t>MARTINUS F</t>
  </si>
  <si>
    <t xml:space="preserve">Fin IIe -IIIe s. </t>
  </si>
  <si>
    <t>Saint-Vulbas Pipa  Lot 7 Ain Fouille</t>
  </si>
  <si>
    <t>2608</t>
  </si>
  <si>
    <t>col court cannelé</t>
  </si>
  <si>
    <t>Saint-Vulbas Pipa  Lot 9 secteur sud Ain Fouille</t>
  </si>
  <si>
    <t>2035</t>
  </si>
  <si>
    <t>3-4</t>
  </si>
  <si>
    <t>PAULLINUS F</t>
  </si>
  <si>
    <t xml:space="preserve">Fossé HE </t>
  </si>
  <si>
    <t>20/200</t>
  </si>
  <si>
    <t>2274</t>
  </si>
  <si>
    <t>SEVVO F</t>
  </si>
  <si>
    <t>Antiquité</t>
  </si>
  <si>
    <t>2980</t>
  </si>
  <si>
    <t>MUSICUS F</t>
  </si>
  <si>
    <t>..CIT..</t>
  </si>
  <si>
    <t>B oblique</t>
  </si>
  <si>
    <t>E PAV</t>
  </si>
  <si>
    <t>3260</t>
  </si>
  <si>
    <t>carénée</t>
  </si>
  <si>
    <t>Saint-Vulbas Chemin des Grands Vignes Ain Diagnostic</t>
  </si>
  <si>
    <t xml:space="preserve">MARTINUS </t>
  </si>
  <si>
    <t>200-250</t>
  </si>
  <si>
    <t>Thonon 33 avenue Jules Ferry Haute-Savoie Diagnostic</t>
  </si>
  <si>
    <t>IEUS.FEC</t>
  </si>
  <si>
    <t>Annecy Galbert Haute-Savoie Fouille</t>
  </si>
  <si>
    <t>Puits 22</t>
  </si>
  <si>
    <t>MASCURICUS F</t>
  </si>
  <si>
    <t>CATULLUS F</t>
  </si>
  <si>
    <t>Annecy Ile Verte Haute-Savoie Fouille</t>
  </si>
  <si>
    <t>Q VERRI ACHILLAEI MASCURICUS FEC</t>
  </si>
  <si>
    <t>Thyez Les Avullions 1 Haute-Savoie Fouille</t>
  </si>
  <si>
    <t>ens. III</t>
  </si>
  <si>
    <t xml:space="preserve">Fin IIe-début IIIe s. </t>
  </si>
  <si>
    <t>Beaurepaire Fayaret Isère Dignostic</t>
  </si>
  <si>
    <t>Rouge</t>
  </si>
  <si>
    <t xml:space="preserve">plat </t>
  </si>
  <si>
    <t>B en bourrelet</t>
  </si>
  <si>
    <t>est. Anépigrphe ?? Bâtonnets</t>
  </si>
  <si>
    <t xml:space="preserve">III-IVe s. </t>
  </si>
  <si>
    <t>Bourgoin-Jallieu Carnot Isère Diagnostic</t>
  </si>
  <si>
    <t>B oblique (350 mm diam.)</t>
  </si>
  <si>
    <t>Vienne Quai Frédéric Mistral Isère Diagnostic</t>
  </si>
  <si>
    <t>palme FE</t>
  </si>
  <si>
    <t>Crolles Ecoquartier Isère Fouille</t>
  </si>
  <si>
    <t>AGENOR F</t>
  </si>
  <si>
    <t>150-250</t>
  </si>
  <si>
    <t>Moirans Médiathèque Isére Fouilles</t>
  </si>
  <si>
    <t>Optevoz 450 Rue Tassier Isère Fouille</t>
  </si>
  <si>
    <t>à col et B en bourrelet</t>
  </si>
  <si>
    <t>MARCELLUS F</t>
  </si>
  <si>
    <t>ATTIUS F</t>
  </si>
  <si>
    <t>ATTIUS ?</t>
  </si>
  <si>
    <t>Optevoz 480 Rue Tassier Isère Fouille</t>
  </si>
  <si>
    <t>Roybon Le Vatillier Sud Isère Fouille</t>
  </si>
  <si>
    <t>SEUVO FEC</t>
  </si>
  <si>
    <t>100-150</t>
  </si>
  <si>
    <t>Détrier Champ-Mercier Savoie Fouille</t>
  </si>
  <si>
    <t>LUCANUS F</t>
  </si>
  <si>
    <t>200-300</t>
  </si>
  <si>
    <t>AGENOR FEC</t>
  </si>
  <si>
    <t>La Ravoire ZAC du Centre Savoie Diagnostic</t>
  </si>
  <si>
    <t>SEXTUS</t>
  </si>
  <si>
    <t>Bourget-du-Lac Savoie Diagnostic</t>
  </si>
  <si>
    <t>150-230</t>
  </si>
  <si>
    <t>col court côtelé</t>
  </si>
  <si>
    <t>Polo dir. 2021</t>
  </si>
  <si>
    <t>Contexte</t>
  </si>
  <si>
    <t>Potier</t>
  </si>
  <si>
    <t>Aoste – contournement ouest (phase 1)</t>
  </si>
  <si>
    <t>Horizon 6</t>
  </si>
  <si>
    <t>Début IIe s.</t>
  </si>
  <si>
    <t>Commune grise</t>
  </si>
  <si>
    <t>Fond isolé</t>
  </si>
  <si>
    <t>S[...]NVSF</t>
  </si>
  <si>
    <t>SEVERINVS ou SEXTINUS F(ecit)</t>
  </si>
  <si>
    <t>QVINTVS</t>
  </si>
  <si>
    <t>T.A.S</t>
  </si>
  <si>
    <t>Estampille horizontale</t>
  </si>
  <si>
    <t>S[...]SF</t>
  </si>
  <si>
    <t>illisible</t>
  </si>
  <si>
    <t>lèvre en bourrelet et col rainuré</t>
  </si>
  <si>
    <t>NOSTER.F</t>
  </si>
  <si>
    <t>lèvre évasée et col lisse</t>
  </si>
  <si>
    <t>C.A.DOMESTICI</t>
  </si>
  <si>
    <t>[...]CIOLVS</t>
  </si>
  <si>
    <t>LVCIOLVS</t>
  </si>
  <si>
    <t>NOS[…]</t>
  </si>
  <si>
    <t>[...]OF</t>
  </si>
  <si>
    <t>Horizon 8</t>
  </si>
  <si>
    <t>Milieu IIIe s.</t>
  </si>
  <si>
    <t>lèvre en bourrelet et col lisse</t>
  </si>
  <si>
    <t>AGENORF</t>
  </si>
  <si>
    <t>AGENOR</t>
  </si>
  <si>
    <t>IVL.PAVLLIN.FC</t>
  </si>
  <si>
    <t>IVLVS ?</t>
  </si>
  <si>
    <t>NO[…]</t>
  </si>
  <si>
    <t>[…]ER</t>
  </si>
  <si>
    <t>NOSTERF</t>
  </si>
  <si>
    <t>[…]ALL[…]</t>
  </si>
  <si>
    <t>CAS[...]V[…]</t>
  </si>
  <si>
    <t>CASSIONVS</t>
  </si>
  <si>
    <t>[...]C.C.</t>
  </si>
  <si>
    <t>Horizon 9</t>
  </si>
  <si>
    <t>NOST[...]R</t>
  </si>
  <si>
    <t>N[...]R</t>
  </si>
  <si>
    <t>NO[...]RF</t>
  </si>
  <si>
    <t>N[...]ERF</t>
  </si>
  <si>
    <t>[...]LVS[…]</t>
  </si>
  <si>
    <t>MAR[…]</t>
  </si>
  <si>
    <t>[...]NV[…]</t>
  </si>
  <si>
    <t>Horizon 11</t>
  </si>
  <si>
    <t>Début IVe s.</t>
  </si>
  <si>
    <t>MARTINVS</t>
  </si>
  <si>
    <t>NOS[...]R</t>
  </si>
  <si>
    <t>SEXTVS</t>
  </si>
  <si>
    <t>[...]CAT[…]</t>
  </si>
  <si>
    <t>inédit</t>
  </si>
  <si>
    <t>Sedulus</t>
  </si>
  <si>
    <t>Firminus</t>
  </si>
  <si>
    <t>Martinus</t>
  </si>
  <si>
    <t>Sextinus</t>
  </si>
  <si>
    <t>Sextus</t>
  </si>
  <si>
    <t>Vallo</t>
  </si>
  <si>
    <t>Priscus</t>
  </si>
  <si>
    <t>Seuvo</t>
  </si>
  <si>
    <t>Seuvo / S.V.A.</t>
  </si>
  <si>
    <t>Marcus</t>
  </si>
  <si>
    <t>Mascuricus</t>
  </si>
  <si>
    <t>Noster</t>
  </si>
  <si>
    <t>Cassiolus</t>
  </si>
  <si>
    <t>à illustrer</t>
  </si>
  <si>
    <t>Catullus</t>
  </si>
  <si>
    <t>Agenor</t>
  </si>
  <si>
    <t>Marcellus</t>
  </si>
  <si>
    <t>Attius</t>
  </si>
  <si>
    <t>Lucanus</t>
  </si>
  <si>
    <t>Illisible</t>
  </si>
  <si>
    <t>spécifique d'Aoste</t>
  </si>
  <si>
    <t>Quintus</t>
  </si>
  <si>
    <t>Luciolus</t>
  </si>
  <si>
    <t>C. A. Domestici</t>
  </si>
  <si>
    <t>Parallèle Berman et al. 2010</t>
  </si>
  <si>
    <t>colcourt côtelé</t>
  </si>
  <si>
    <t>Mascarpus</t>
  </si>
  <si>
    <t>Similis?</t>
  </si>
  <si>
    <t>L'absence de Noster dans le lot "ancien" de SRJ est sans doute du à sa plus faible diffusion dans ce secteur</t>
  </si>
  <si>
    <t>Dangréaux (6 ex.), Aoste, Aix, Col du chat, Gilly</t>
  </si>
  <si>
    <t>Code Support</t>
  </si>
  <si>
    <t>Code matière</t>
  </si>
  <si>
    <t>Contenant</t>
  </si>
  <si>
    <t>Numéro de lot</t>
  </si>
  <si>
    <t>Ens.</t>
  </si>
  <si>
    <t>Sondage</t>
  </si>
  <si>
    <t>Etat</t>
  </si>
  <si>
    <t>US_Type</t>
  </si>
  <si>
    <t>US_Description</t>
  </si>
  <si>
    <t>Bac 002</t>
  </si>
  <si>
    <t>INV1136</t>
  </si>
  <si>
    <t>Secteur 1</t>
  </si>
  <si>
    <t>F1019</t>
  </si>
  <si>
    <t>1019-1</t>
  </si>
  <si>
    <t>ENS1000</t>
  </si>
  <si>
    <t>estampille CASSIOL(us) diam. 20 mm. Potier connu uniquement à Aoste. Rosette formée de trois petits points. Matrice connue. Panse lissée</t>
  </si>
  <si>
    <t>Antiquité tardive</t>
  </si>
  <si>
    <t>Niveau  très organique et très charbonneux constituant le niveau supérieur du comblement de la partie méridionale de l'espace F1019 (entre F1021 au nord et F1011 au sud) : sédiment limoneux noir riche en graviers, compact et homogène. Présence d'un fragment de tegula fin Ier - IIe s. (résiduel), de tessons de céramique fin IIe - début IIIe s. (résiduels) et de 7 monnaies (4 résiduelles du Haut-Empire, et 3 du IVe s., TPQ 351).</t>
  </si>
  <si>
    <t>bac 015</t>
  </si>
  <si>
    <t>F1066</t>
  </si>
  <si>
    <t>1066-2</t>
  </si>
  <si>
    <t>marque allobroge peu lisible</t>
  </si>
  <si>
    <t>Bas-Empire</t>
  </si>
  <si>
    <t>2b</t>
  </si>
  <si>
    <t>Comblement</t>
  </si>
  <si>
    <t xml:space="preserve">Comblement de la fosse F1066 : sédiment limono-gravillonneux marron à beige, compact et hétérogène. Présence de nombreux fragments de TCA, nodules de mortier et blocs de calcaire. Présence de tessons de céramique fin IIe - début IIIe s. et d'un as du Haut-Empire (indéterminé). </t>
  </si>
  <si>
    <t>Bac 029</t>
  </si>
  <si>
    <t>INV1371</t>
  </si>
  <si>
    <t>F1069</t>
  </si>
  <si>
    <t>1069-2</t>
  </si>
  <si>
    <t>Estampille allobroge, diam. 23,7 mm ATTIVSF, Type connu seulement à Aoste et Belley. Ici la matrice est originale et contrairement à celui de Cantin et al. il n'est pas apposé sur un pot en céramique fine</t>
  </si>
  <si>
    <t>Fin IIIe-début IVe s ?</t>
  </si>
  <si>
    <t xml:space="preserve">Comblement principal de l'excavation F1069 : constitué d'un apport massif de gros blocs de calcaire associés, dans une moindre mesure, à un limon-argileux noir très vraisemblablement issu de l'US supérieure (US1069-3). Présence de fragment de TCA fin Ier - IIe s., de mobilier métallique (dont un peson en plomb) et de tessons de céramique IVe-Ve s. </t>
  </si>
  <si>
    <t>bac 026</t>
  </si>
  <si>
    <t>INV1275</t>
  </si>
  <si>
    <t>F1095</t>
  </si>
  <si>
    <t>1095-3</t>
  </si>
  <si>
    <t>Milieu IIe s ?</t>
  </si>
  <si>
    <t>Remblai observé dans la partie supérieure de l'espace F1095 (sondage SD1010) : sédiment limono-argileux brun clair, meuble et hétérogène. Présence de quelques galets et blocs de calcaire, de fragments de TCA, de tessons de céramique fin IIe - IIIe s. et de fragments d'enduit peint monochrome (rouge).
Correspond au dernier niveau conservé de l'espace F1095.</t>
  </si>
  <si>
    <t>Bac 028</t>
  </si>
  <si>
    <t>INV1440</t>
  </si>
  <si>
    <t>F1117</t>
  </si>
  <si>
    <t>1117-6</t>
  </si>
  <si>
    <t>fond mouluré allobroge, extampille non lisible</t>
  </si>
  <si>
    <t xml:space="preserve">Comblement supérieur de la canalisation F1117, observé dans la partie sud du tracé de l'aménagement (équivalente à l'US1170-1 dans la partie nord) : sédiment argilo-limoneux brun, compact et hétérogène. Présence de graviers, de charbons relativement fréquents et de tessons de céramique première moitié ou milieu IIIe s.
</t>
  </si>
  <si>
    <t>fond allobroge de la petite série D.A.SECVN'DI, lecture incertaine L.A ? Diam. 39 mm</t>
  </si>
  <si>
    <t>INV1438</t>
  </si>
  <si>
    <t>1117-8</t>
  </si>
  <si>
    <t>possiblement NOSTER FECIT, N rétrograde, NOTSER'FECIT, diam. 32 cm</t>
  </si>
  <si>
    <t>Comblement supérieur de la canalisation F1117, observé dans la partie nord du tracé de l'aménagement (équivalente à l'US1170-2) : sédiment argilo-limoneux brun-marron, compact et hétérogène. Présence de graviers et de tessons de céramique première moitié IIIe s.</t>
  </si>
  <si>
    <t>INV1171</t>
  </si>
  <si>
    <t>F1133</t>
  </si>
  <si>
    <t>1133-2</t>
  </si>
  <si>
    <t>estampille allobroge fragmentaire</t>
  </si>
  <si>
    <t>Mi IIe - IIIe s.</t>
  </si>
  <si>
    <t>Fin du Haut-Empire</t>
  </si>
  <si>
    <t>Remblai supérieur de l'espace F1133 : sédiment argilo-limoneux brun clair, compact et homogène. Observé dans la partie nord-est de l'espace, au nord du mur F1162 (au sein de l'espace qui a été défini par la suite comme F1161 lors de l'ouverture du sondage SD1017). Nettoyage manuel de surface. Présence de tessons de céramique tardive (IIIe-Ve s.) et d'un anneau en alliage cuivreux.</t>
  </si>
  <si>
    <t>Bac 023</t>
  </si>
  <si>
    <t>INV2072</t>
  </si>
  <si>
    <t>Secteur 2</t>
  </si>
  <si>
    <t>F2001</t>
  </si>
  <si>
    <t>2001-4</t>
  </si>
  <si>
    <t>fond annulaire allobroge, marque fragmentaire, pâte assez fine, fin dégraissant abondant</t>
  </si>
  <si>
    <t>Auguste?</t>
  </si>
  <si>
    <t>Début du Haut-Empire</t>
  </si>
  <si>
    <t>1</t>
  </si>
  <si>
    <t xml:space="preserve">Épais remblai observé dans la partie ouest de la zone 2 : sédiment limono-gravillonneux marron clair à brun moyen, riche en galets, blocs de calcaire (dont certains particulièrement massifs) et fragments de TCA, compact et hétérogène. Présence de tessons de céramique augustéenne et de 3 monnaies du début du Ier s.
</t>
  </si>
  <si>
    <t>Chambéry - av. Des François (73)</t>
  </si>
  <si>
    <t>Collombet dir. à paraitre</t>
  </si>
  <si>
    <t xml:space="preserve">diam. 20 mm. </t>
  </si>
  <si>
    <t>Potier connu uniquement à Aoste. Rosette formée de trois petits points. Matrice connue. Panse lissée</t>
  </si>
  <si>
    <t>diam. 23,7 mm</t>
  </si>
  <si>
    <t>ATTIVSF</t>
  </si>
  <si>
    <t>type connu seulement à Aoste et Belley. Ici la matrice est originale et contrairement à celui de Cantin et al. il n'est pas apposé sur un pot en céramique fine</t>
  </si>
  <si>
    <t>D.A.SECVN'DI</t>
  </si>
  <si>
    <t>D.A.Secundi</t>
  </si>
  <si>
    <t>150/175 d'après l'article Bonnet et al. 2017</t>
  </si>
  <si>
    <t>NOS.TERF</t>
  </si>
  <si>
    <t>quatre points au centre</t>
  </si>
  <si>
    <t>à gorge supérieure</t>
  </si>
  <si>
    <t>-.OF.</t>
  </si>
  <si>
    <t>F1106</t>
  </si>
  <si>
    <t>TPQ Mi. IIe s.</t>
  </si>
  <si>
    <t>Polo dir. 2021, fig. 89 n° 1-2</t>
  </si>
  <si>
    <t>F1092</t>
  </si>
  <si>
    <t>rare, structure datée avec l'allobroge</t>
  </si>
  <si>
    <t>F1100</t>
  </si>
  <si>
    <t>daté avec sigillée du centre phase 6/7</t>
  </si>
  <si>
    <t>Gilly-sur-Isère - ZAC de la Bévière (73)</t>
  </si>
  <si>
    <t>Stabilisé</t>
  </si>
  <si>
    <t>IIe s. ap. J.-C.-début IIIe s.</t>
  </si>
  <si>
    <t>Haut-Empire</t>
  </si>
  <si>
    <t>panse</t>
  </si>
  <si>
    <t>Commune claire calcaire</t>
  </si>
  <si>
    <t>Céramique</t>
  </si>
  <si>
    <t>ST240</t>
  </si>
  <si>
    <t>bord de plat</t>
  </si>
  <si>
    <t>Commune Allobroge</t>
  </si>
  <si>
    <t>FAC de lampe de firme</t>
  </si>
  <si>
    <t>Lampe à huile</t>
  </si>
  <si>
    <t>FAC de cruche à lèvre en bourrelet</t>
  </si>
  <si>
    <t>FAC de pot à lèvre évasée</t>
  </si>
  <si>
    <t>Commune claire siliceuse</t>
  </si>
  <si>
    <t>FAC de plat estampillé</t>
  </si>
  <si>
    <t>FAC de coupelle Drag. 36</t>
  </si>
  <si>
    <t>Sigillée Gaule du Sud</t>
  </si>
  <si>
    <t>FAC d'assiette Drag. 15/17</t>
  </si>
  <si>
    <t>FAC de plat</t>
  </si>
  <si>
    <t>ST51</t>
  </si>
  <si>
    <t>bord de pot à lèvre en bourrelet</t>
  </si>
  <si>
    <t>forme indéterminé</t>
  </si>
  <si>
    <t>FAC de cruche à lèvre moulurée</t>
  </si>
  <si>
    <t>FAC de coupelle Drag. 35</t>
  </si>
  <si>
    <t>Etat sanitaire</t>
  </si>
  <si>
    <t>Datation de l'US</t>
  </si>
  <si>
    <t>Datation de l'objet</t>
  </si>
  <si>
    <t>Nbre fragments</t>
  </si>
  <si>
    <t>Description</t>
  </si>
  <si>
    <t>Type</t>
  </si>
  <si>
    <t>Catégorie mobilier</t>
  </si>
  <si>
    <t>N°identifiant</t>
  </si>
  <si>
    <t>Code support</t>
  </si>
  <si>
    <t>Parcelle</t>
    <phoneticPr fontId="0" type="noConversion"/>
  </si>
  <si>
    <t>N° caisse</t>
  </si>
  <si>
    <t>Julita dir. 2010, Pl. 2, n° 7</t>
  </si>
  <si>
    <t>As d'Hadrien (117-138) usé, associé à une lampe de firme</t>
  </si>
  <si>
    <t>51.45</t>
  </si>
  <si>
    <t>US241</t>
  </si>
  <si>
    <t>US52</t>
  </si>
  <si>
    <t>FAC</t>
  </si>
  <si>
    <t>240.12</t>
  </si>
  <si>
    <t>L. 57, Drag. 36, lampe de firme</t>
  </si>
  <si>
    <t>dépôt de résidu secondaire</t>
  </si>
  <si>
    <t>AGENOR.F.</t>
  </si>
  <si>
    <t>Cantin et al. Fig. 3, n° 8-10 var.</t>
  </si>
  <si>
    <t>Saint-Jorioz - Tavan (74)</t>
  </si>
  <si>
    <t>AGENOR.F</t>
  </si>
  <si>
    <t>43-1</t>
  </si>
  <si>
    <t>1266-1</t>
  </si>
  <si>
    <t>Etat 3b</t>
  </si>
  <si>
    <t>à côtes horizontales</t>
  </si>
  <si>
    <t>N° identifiant</t>
  </si>
  <si>
    <t>Nbr fragments</t>
  </si>
  <si>
    <t>Sigillée Gaule du sud</t>
  </si>
  <si>
    <t>FAC de Drag. 33</t>
  </si>
  <si>
    <t>Milieu IIe s. ap. J.-C.</t>
  </si>
  <si>
    <t>Sigillée du centre</t>
  </si>
  <si>
    <t>FC de Déchelette 72</t>
  </si>
  <si>
    <t>TPQ 140 ap. J.-C.</t>
  </si>
  <si>
    <t>Peinte</t>
  </si>
  <si>
    <t>Type indéterminé à pâte calcaire</t>
  </si>
  <si>
    <t>Commune claire</t>
  </si>
  <si>
    <t>FAC de mortier à lèvre pendante</t>
  </si>
  <si>
    <t>panse de cruche</t>
  </si>
  <si>
    <t xml:space="preserve">Commune rouge </t>
  </si>
  <si>
    <t>bord de pot à lèvre oblique</t>
  </si>
  <si>
    <t>bord de pot à lèvre oblique décoré à la molette</t>
  </si>
  <si>
    <t>panse décorée à la molette</t>
  </si>
  <si>
    <t>Amphore de Bétique</t>
  </si>
  <si>
    <t>panse de Dressel 20</t>
  </si>
  <si>
    <t>couvercle à collerette (colle avec US 231)</t>
  </si>
  <si>
    <t>TPQ milieu IIe s. ap. J.-C.</t>
  </si>
  <si>
    <t>pot à col cotelé et panse à bourrelet estampillé AGENOR F</t>
  </si>
  <si>
    <t>Paroi fine</t>
  </si>
  <si>
    <t>bol à décor de guillochis</t>
  </si>
  <si>
    <t>Sigillée Gaule du centre</t>
  </si>
  <si>
    <t>FAC de Drag. 33 (colle avec US 218)</t>
  </si>
  <si>
    <t>IIe s. ap. J.-C.</t>
  </si>
  <si>
    <t>Panse de cruche (colle avec US 218)</t>
  </si>
  <si>
    <t>pot à col cotelé et panse à bourrelet (colle avec US 198)</t>
  </si>
  <si>
    <t>couvercle à collerette (colle avec US 198)</t>
  </si>
  <si>
    <t>pot à lèvre en bourrelet (colle avec US 218)</t>
  </si>
  <si>
    <t>bord de Drag. 33 (colle avec US 218)</t>
  </si>
  <si>
    <t>Matériaux de construction</t>
  </si>
  <si>
    <t>Galet</t>
  </si>
  <si>
    <t>/</t>
  </si>
  <si>
    <t>US198</t>
  </si>
  <si>
    <t>TS CG : Drag. 33, Déch. 72, rouge décorée à la molette</t>
  </si>
  <si>
    <t>Menna dir. 2009, Pl. 3 n° 6</t>
  </si>
  <si>
    <t>ST220</t>
  </si>
  <si>
    <t>FAC de Drag. 33 estampillé CAVPIRRA</t>
  </si>
  <si>
    <t>panse de cruche (colle avec US 231)</t>
  </si>
  <si>
    <t>panse (colle aavec US 198)</t>
  </si>
  <si>
    <t>fond de pot estampillé AGENORF(colle avec US 231)</t>
  </si>
  <si>
    <t>US218</t>
  </si>
  <si>
    <t>Drag. 33 estampillé CAVPIRRA (150-180)</t>
  </si>
  <si>
    <t>diam. 57 mm, L. 37,9 mm</t>
  </si>
  <si>
    <t>diam. 25,2 mm</t>
  </si>
  <si>
    <t>diam. 67,2 mm</t>
  </si>
  <si>
    <t>diam. 17 mm</t>
  </si>
  <si>
    <t>diam. 55 mm</t>
  </si>
  <si>
    <t>diam. 32 mm</t>
  </si>
  <si>
    <t xml:space="preserve">estampille allobroge fragmentaire. Noster </t>
  </si>
  <si>
    <t>Proche Cantin et al. 2009, 335, n° 70, mais la dimension ne convient pas. Lecture interne, décor denticulé</t>
  </si>
  <si>
    <t>diam. max 57 mm</t>
  </si>
  <si>
    <t>SEVVO.FECIT.</t>
  </si>
  <si>
    <t>diam. 37,2 mm</t>
  </si>
  <si>
    <t>US62964</t>
  </si>
  <si>
    <t>H.4c</t>
  </si>
  <si>
    <t>175-230</t>
  </si>
  <si>
    <t>SEVVO.FE.</t>
  </si>
  <si>
    <t>Ill. 104</t>
  </si>
  <si>
    <t>Proche de la marque 95, il s'agit néanmoins peut-être plus de SEVVOFE que de SEVVOF, ce qui en ferait une marque inédite</t>
  </si>
  <si>
    <t>US63234</t>
  </si>
  <si>
    <t>L. max. 9 cm</t>
  </si>
  <si>
    <t>daté avec allobroge</t>
  </si>
  <si>
    <t>IIe s.</t>
  </si>
  <si>
    <t>Peu caractéristique, hétérogène</t>
  </si>
  <si>
    <t>Matitumus</t>
  </si>
  <si>
    <t>Diam. 36 mm</t>
  </si>
  <si>
    <t>Maximus</t>
  </si>
  <si>
    <t>Vaulx-Milieu - Les Brosses (38)</t>
  </si>
  <si>
    <t>INV3061.10</t>
  </si>
  <si>
    <t>US3055.1</t>
  </si>
  <si>
    <t>F3055</t>
  </si>
  <si>
    <t>Etat 3.2</t>
  </si>
  <si>
    <t>MAXIMVSF</t>
  </si>
  <si>
    <t>diam. 15,3 mm</t>
  </si>
  <si>
    <t>Grasso 2018, pl. 13, n° 8</t>
  </si>
  <si>
    <t>Grasso 2018, pl. 13, n° 17</t>
  </si>
  <si>
    <t>INV2201.3</t>
  </si>
  <si>
    <t>F2021</t>
  </si>
  <si>
    <t>US2021.3</t>
  </si>
  <si>
    <t>]T.SF[</t>
  </si>
  <si>
    <t>SEVVO.FECI'T</t>
  </si>
  <si>
    <t>F2030</t>
  </si>
  <si>
    <t>INV2130.2</t>
  </si>
  <si>
    <t>SEVVO.FEC.</t>
  </si>
  <si>
    <t>INV2032.6</t>
  </si>
  <si>
    <t>F2102</t>
  </si>
  <si>
    <t>US2102.4</t>
  </si>
  <si>
    <t>Grasso 2018, pl. 14, n° 21</t>
  </si>
  <si>
    <t>Grasso 2018, pl. 14, n° 23</t>
  </si>
  <si>
    <t>SEV[…]ECI(t)</t>
  </si>
  <si>
    <t>INV2023A.7</t>
  </si>
  <si>
    <t>INV2199A.2</t>
  </si>
  <si>
    <t>F2154</t>
  </si>
  <si>
    <t>Grasso 2018, pl. 15, n° 5</t>
  </si>
  <si>
    <t>Grasso 2018, pl. 15, n° 14</t>
  </si>
  <si>
    <t>SEVVOFECI'T</t>
  </si>
  <si>
    <t>INV2208.8</t>
  </si>
  <si>
    <t>F2053</t>
  </si>
  <si>
    <t>US2053.3</t>
  </si>
  <si>
    <t>INV2180A.1</t>
  </si>
  <si>
    <t>F2169</t>
  </si>
  <si>
    <t>US2169.3</t>
  </si>
  <si>
    <t>Grasso 2018, pl. 16, n° 4</t>
  </si>
  <si>
    <t>Grasso 2018, pl. 18 n° 16</t>
  </si>
  <si>
    <t>SEVVO.?F</t>
  </si>
  <si>
    <t>INV2147.C20</t>
  </si>
  <si>
    <t>F2023</t>
  </si>
  <si>
    <t>US2023.3</t>
  </si>
  <si>
    <t>diam. 41 mm</t>
  </si>
  <si>
    <t>De conception proche de la n° 100 connue à Annecy et à l'Isle-D'abeau, mais de plus grande taille</t>
  </si>
  <si>
    <t>Inédit. Il s'agirait de la plus grande connnue. La mention de Fecit est développée mais on ne sait pas s'il y a une ligature ou des ponctuations</t>
  </si>
  <si>
    <t>Inédit. Belles lettres, petite étoile au centre rappelant la matrice 102</t>
  </si>
  <si>
    <t>Inédit, de conception proche de celle de l'US2030.1 avec le certcle et point central, la ligature de fecit. Elle est en revanche plus grande et il n'y a pas de ponctuation.</t>
  </si>
  <si>
    <r>
      <t xml:space="preserve">Inédit. </t>
    </r>
    <r>
      <rPr>
        <sz val="8"/>
        <color rgb="FFFF0000"/>
        <rFont val="Adobe Garamond Pro"/>
        <family val="1"/>
      </rPr>
      <t>Etrange mal disposé ou il manque des lettre EC voir ECI'T. Ici pas de point central ni de cercles structurant l'estampille. Très brut et différent de ce que l'on a habituellement pour SEUVO</t>
    </r>
  </si>
  <si>
    <t>SEVVOFEC</t>
  </si>
  <si>
    <t>Saint-Vulbas - En pierre Blanche</t>
  </si>
  <si>
    <t>SEVVOF</t>
  </si>
  <si>
    <t>CER133-3</t>
  </si>
  <si>
    <t>Silvino dir. 2019, Pl, 140, n° 3</t>
  </si>
  <si>
    <t>Bastard 2021, fig. 97 , n° 11/ 339-006</t>
  </si>
  <si>
    <t>-Ext-</t>
  </si>
  <si>
    <t>Aoste - Route de la Steida (38)</t>
  </si>
  <si>
    <t>F15</t>
  </si>
  <si>
    <t>-ORT-</t>
  </si>
  <si>
    <t>Bastard 2021, fig. 93, n° 15-001</t>
  </si>
  <si>
    <t>Etat 3a</t>
  </si>
  <si>
    <t>F339</t>
  </si>
  <si>
    <t xml:space="preserve">Secteur </t>
  </si>
  <si>
    <t>NMI*</t>
  </si>
  <si>
    <t>Poids</t>
  </si>
  <si>
    <t>Isolats</t>
  </si>
  <si>
    <t>N° INV</t>
  </si>
  <si>
    <t>D</t>
  </si>
  <si>
    <t>Remarques</t>
  </si>
  <si>
    <t>2021.3</t>
  </si>
  <si>
    <t>1/2 sud</t>
  </si>
  <si>
    <t>TSGC</t>
  </si>
  <si>
    <t>3 assiettes Drag. 36, 1 coupe Drag. 35</t>
  </si>
  <si>
    <t>9</t>
  </si>
  <si>
    <t>140/170</t>
  </si>
  <si>
    <t>TS-</t>
  </si>
  <si>
    <t>1 assiette Drag. 36, 1 coupe Drag. 35</t>
  </si>
  <si>
    <t>F./Com.-</t>
  </si>
  <si>
    <t xml:space="preserve">2 fonds annulaires </t>
  </si>
  <si>
    <t>G.Com.-</t>
  </si>
  <si>
    <t>150/350</t>
  </si>
  <si>
    <t>F2022</t>
  </si>
  <si>
    <t>2022.3</t>
  </si>
  <si>
    <t>1 coupe Drag. 33, 1 coupe Drag. 35, 1 assiette Drag. 16</t>
  </si>
  <si>
    <t>1 assiette Drag. 36</t>
  </si>
  <si>
    <t>F.Cl.</t>
  </si>
  <si>
    <t xml:space="preserve">2 cruches à lèvre en bandeau  </t>
  </si>
  <si>
    <t>Com.Cl.</t>
  </si>
  <si>
    <t xml:space="preserve">1 fond plat  </t>
  </si>
  <si>
    <t>1 pot, 1 fond allobroge estampillé</t>
  </si>
  <si>
    <t>Total</t>
  </si>
  <si>
    <t>2023.3</t>
  </si>
  <si>
    <t>Peu brûlé, 1 assiette Drag. 18, 1 assiette Drag. 36</t>
  </si>
  <si>
    <t>Très brûlé ; 1 assiette Drag. 36, 1 assiette Drag. 18, 1 assiette Drag. 16, 2 coupes Drag. 27, 2 assiettes Drag. 36, 4 coupes Drag. 35</t>
  </si>
  <si>
    <t xml:space="preserve">2 cruches  </t>
  </si>
  <si>
    <t xml:space="preserve">1 jatte/plat </t>
  </si>
  <si>
    <t>F2025</t>
  </si>
  <si>
    <t>2025.4</t>
  </si>
  <si>
    <t>2 coupes Drag. 35, 2 assiettes Drag. 36</t>
  </si>
  <si>
    <t xml:space="preserve">1 fond allobroge estampillé  </t>
  </si>
  <si>
    <t>Amph.</t>
  </si>
  <si>
    <t>Absolument pas brûlé, exogène ?</t>
  </si>
  <si>
    <t>150/200</t>
  </si>
  <si>
    <t>F2029</t>
  </si>
  <si>
    <t>2029.4</t>
  </si>
  <si>
    <t>14</t>
  </si>
  <si>
    <t>P.F.</t>
  </si>
  <si>
    <t>Eng.Br.</t>
  </si>
  <si>
    <t>2030.3</t>
  </si>
  <si>
    <t>Très brûlé ; 3 coupes Drag. 35, 2 assiettes Drag. 36</t>
  </si>
  <si>
    <t xml:space="preserve">1 marmite  </t>
  </si>
  <si>
    <t>1 tesson non brûlé (exogène) ; 1 fond allobroge</t>
  </si>
  <si>
    <t>1 coupe Drag. 35</t>
  </si>
  <si>
    <t>F.-</t>
  </si>
  <si>
    <t>F2033</t>
  </si>
  <si>
    <t>2033.4</t>
  </si>
  <si>
    <t>F./Com.Cl.</t>
  </si>
  <si>
    <t>G.Com.Cl.</t>
  </si>
  <si>
    <t xml:space="preserve">1 plat allobroge   </t>
  </si>
  <si>
    <t>F2034</t>
  </si>
  <si>
    <t>2034.3</t>
  </si>
  <si>
    <t>1 coupe Drag. 27, 4 coupes Drag. 35, 4 assiettes Drag. 36, 1 assiette Bet. 49</t>
  </si>
  <si>
    <t>1 coupe Ritt. 12, 2 assiettes Drag. 36, 1 coupe Drag. 35</t>
  </si>
  <si>
    <t>1 gobelet très brûlé</t>
  </si>
  <si>
    <t>F.Bl.</t>
  </si>
  <si>
    <t>Peu brûlé, mais très fragmentaire, 1 cruche</t>
  </si>
  <si>
    <t>1 gobelet</t>
  </si>
  <si>
    <t xml:space="preserve">2 cruches </t>
  </si>
  <si>
    <t>1 plat allobroge estampillé</t>
  </si>
  <si>
    <t>2053.3</t>
  </si>
  <si>
    <t>TSGC-B</t>
  </si>
  <si>
    <t>Pâte bleue, engobe disparu ; 2 assiettes Drag. 36</t>
  </si>
  <si>
    <t>100/200</t>
  </si>
  <si>
    <t>1 assiette Drag. 16/18</t>
  </si>
  <si>
    <t>1 cruche</t>
  </si>
  <si>
    <t>G.F.Com.</t>
  </si>
  <si>
    <t>F2079</t>
  </si>
  <si>
    <t>2079.2</t>
  </si>
  <si>
    <t>1 assiette Bet 57, 1 assiette Drag. 35, 1 coupe Drag. 36</t>
  </si>
  <si>
    <t>6</t>
  </si>
  <si>
    <t>1 cruche, 1 jatte</t>
  </si>
  <si>
    <t>1 plat, 1 pot allobroge avec fond estampillé</t>
  </si>
  <si>
    <t>150/240</t>
  </si>
  <si>
    <t>2102.2</t>
  </si>
  <si>
    <t>Pâte fine très orange ; peut-être sigillée sans engobe</t>
  </si>
  <si>
    <t>Com.Sb.</t>
  </si>
  <si>
    <t xml:space="preserve">1 fond annulaire </t>
  </si>
  <si>
    <t>2102.3</t>
  </si>
  <si>
    <t>Quelques fragments particulièrement brûlés ; crémation hétérogène ; 1 coupe Drag. 35, 1 cruche</t>
  </si>
  <si>
    <t>1 jatte à lèvre moulurée</t>
  </si>
  <si>
    <t>Très brûlé, difficile de distinguer s’il s’agit réellement de sigillée</t>
  </si>
  <si>
    <t>1 petit pot à lèvre en bourrelet de belle facture (allobroge)</t>
  </si>
  <si>
    <t xml:space="preserve">1 coupe Drag. 35 </t>
  </si>
  <si>
    <t>Com.-</t>
  </si>
  <si>
    <t>2102.4</t>
  </si>
  <si>
    <t>1 gobelet, 1 cruche</t>
  </si>
  <si>
    <t>1 marmite</t>
  </si>
  <si>
    <t xml:space="preserve">1 coupe Drag. 33  </t>
  </si>
  <si>
    <t>Crémation inégale et hétérogène</t>
  </si>
  <si>
    <t>Fond allobroge estampillé</t>
  </si>
  <si>
    <t>2169.3</t>
  </si>
  <si>
    <t xml:space="preserve">2 assiettes Drag. 36  </t>
  </si>
  <si>
    <t>1 fond annulaire</t>
  </si>
  <si>
    <t>F3025</t>
  </si>
  <si>
    <t>3025.2</t>
  </si>
  <si>
    <t>Amphore gauloise Dr.20 ayant servi de dolium</t>
  </si>
  <si>
    <t>15 et 16</t>
  </si>
  <si>
    <t>170/240</t>
  </si>
  <si>
    <t>3025.3</t>
  </si>
  <si>
    <t>11</t>
  </si>
  <si>
    <t>3025.4</t>
  </si>
  <si>
    <t>Fabrique Lx4 (5/6), 1 bouteille Bet. 104 à panse bilobée</t>
  </si>
  <si>
    <t>13</t>
  </si>
  <si>
    <t>140/240</t>
  </si>
  <si>
    <t>F.Sb.</t>
  </si>
  <si>
    <t>2 gobelets</t>
  </si>
  <si>
    <t>1 plat, 1 couvercle</t>
  </si>
  <si>
    <t>G.Com.Sb.</t>
  </si>
  <si>
    <t xml:space="preserve">1 fond allobroge estampillé, 1 pot de petit à moyen stockage </t>
  </si>
  <si>
    <t>150/400</t>
  </si>
  <si>
    <t xml:space="preserve">G.Mod. </t>
  </si>
  <si>
    <t>Dol.</t>
  </si>
  <si>
    <t>1 dolium</t>
  </si>
  <si>
    <t>F3033</t>
  </si>
  <si>
    <t>3033.2</t>
  </si>
  <si>
    <t>1 pot à lèvre épaissie éversée</t>
  </si>
  <si>
    <t>Antique</t>
  </si>
  <si>
    <t>3033.3</t>
  </si>
  <si>
    <t>TSSG</t>
  </si>
  <si>
    <t>Pâte très orange, 1 collerette à décor de feuilles d’eau de type Ritt.12</t>
  </si>
  <si>
    <t>1 cruche à col tronconique</t>
  </si>
  <si>
    <t>Pâte grise, surface enfumée</t>
  </si>
  <si>
    <t>1 pot avec coup de feu sur la partie saillante de la lèvre</t>
  </si>
  <si>
    <t xml:space="preserve">Céramique allobroge, 1 pot à col côtelé. </t>
  </si>
  <si>
    <t>Partiellement brûlée</t>
  </si>
  <si>
    <t>3055.1</t>
  </si>
  <si>
    <t>1 coupe Bet. 8, 2 coupes Drag. 33, 1 coupe Drag. 37</t>
  </si>
  <si>
    <t>8</t>
  </si>
  <si>
    <t>P.F.Eng.</t>
  </si>
  <si>
    <t>10</t>
  </si>
  <si>
    <t>1 cruche à lèvre pincée éversée, 1 coupe à lèvre moulurée</t>
  </si>
  <si>
    <t>1 vase</t>
  </si>
  <si>
    <t xml:space="preserve">Com.Cl.Mor. </t>
  </si>
  <si>
    <t>Surface interne entièrement desquamée - recolle avec 3055.2</t>
  </si>
  <si>
    <t>1 cruche, 1 pot, 1 fond annulaire</t>
  </si>
  <si>
    <t>1 plat, 2 jattes, 1 marmite, 3 pots</t>
  </si>
  <si>
    <t>1 pot à lèvre en bourrelet éversé</t>
  </si>
  <si>
    <t>1 amphore</t>
  </si>
  <si>
    <t>F3147</t>
  </si>
  <si>
    <t>3147.1</t>
  </si>
  <si>
    <t>1 assiette Drag. 18 b</t>
  </si>
  <si>
    <t>90/150</t>
  </si>
  <si>
    <t>Fabrique LX4, 1 coupe Drag. 37R, 1 assiette Drag. 18 b, 1 coupe Drag. 35, 1 coupe Drag. 27</t>
  </si>
  <si>
    <t>7</t>
  </si>
  <si>
    <t>Met.Lx.</t>
  </si>
  <si>
    <t>1 plat Bet 301</t>
  </si>
  <si>
    <t>300/400</t>
  </si>
  <si>
    <t>200/350</t>
  </si>
  <si>
    <t>Eng.Bl.</t>
  </si>
  <si>
    <t>1 tesson avec concrétions calcaires</t>
  </si>
  <si>
    <t xml:space="preserve">Sablage de la surface interne </t>
  </si>
  <si>
    <t>1 pot à lèvre en bandeau mouluré, 1 pot à lèvre épaissie, 3 fonds annulaires</t>
  </si>
  <si>
    <t xml:space="preserve">1 jatte, 1 marmite à panse carénée </t>
  </si>
  <si>
    <t>1 plat à lèvre épaissie à ressaut, 1 plat à lèvre en bourrelet, 1 jatte à bord rentrant épaissi, 1 marmite, 7 pots, 1 couvercle, 1 fond allobroge estampillé</t>
  </si>
  <si>
    <t>250/350</t>
  </si>
  <si>
    <t>3147.13</t>
  </si>
  <si>
    <t xml:space="preserve">Pâte brune  </t>
  </si>
  <si>
    <t>Proto</t>
  </si>
  <si>
    <t>3147.14</t>
  </si>
  <si>
    <t>Engobe disparu</t>
  </si>
  <si>
    <t>200/300</t>
  </si>
  <si>
    <t xml:space="preserve">P.F. </t>
  </si>
  <si>
    <t xml:space="preserve">Pâte beige-orangé  </t>
  </si>
  <si>
    <t>180/280</t>
  </si>
  <si>
    <t>T.N.</t>
  </si>
  <si>
    <t>E.R.I.</t>
  </si>
  <si>
    <t>1/100</t>
  </si>
  <si>
    <t xml:space="preserve">1 mortier à lèvre simple tombante </t>
  </si>
  <si>
    <t>1 cruche à lèvre en bourrelet</t>
  </si>
  <si>
    <t>3 plats, 1 marmite, 2 pots à lèvre en amande éversée, 1 pot en lèvre épaissie éversée, 1 plat à lèvre horizontale, 1 jatte, 1 pot, 1 couvercle</t>
  </si>
  <si>
    <t xml:space="preserve">1 jatte large, 1 pot de cuisson avec traces de goudron sur partie saillante de la lèvre </t>
  </si>
  <si>
    <t>1 pot, 1 fond plat allobroge estampillé, 1 plat, 5 pots</t>
  </si>
  <si>
    <t>Surface peignée, 1 fond plat de dolium</t>
  </si>
  <si>
    <t>200/280</t>
  </si>
  <si>
    <t>3147.15</t>
  </si>
  <si>
    <t>4</t>
  </si>
  <si>
    <t>40/80</t>
  </si>
  <si>
    <t>40/100</t>
  </si>
  <si>
    <t>1/200</t>
  </si>
  <si>
    <t xml:space="preserve">1 plat imitant les productions R.Pomp. </t>
  </si>
  <si>
    <t>15/50</t>
  </si>
  <si>
    <t>F3223</t>
  </si>
  <si>
    <t>3223.1</t>
  </si>
  <si>
    <t>Glaç.</t>
  </si>
  <si>
    <t>Moderne</t>
  </si>
  <si>
    <t>F3227</t>
  </si>
  <si>
    <t>3227.2</t>
  </si>
  <si>
    <t xml:space="preserve">1 assiette Drag. 36, 3 coupes Drag. 37 b, 1 coupe Drag. 27c, 1 coupe He. 33 b, 1 coupe VeD, 1 coupe Drag. 33c, 1 coupe Vert.B, 1 coupe Drag. 27 b, 1 coupe Ritt. 9c, 1 coupe Drag. 46, 3 assiettes Drag. 18 b. </t>
  </si>
  <si>
    <t>110/140</t>
  </si>
  <si>
    <t>Fabrique LX4, 1 coupe Drag. 33, 1 assiette</t>
  </si>
  <si>
    <t>1 coupe Drag. 45</t>
  </si>
  <si>
    <t>F.Eng.</t>
  </si>
  <si>
    <t xml:space="preserve">1 gobelet tronconique , eng. Brun peut-être brûlé </t>
  </si>
  <si>
    <t xml:space="preserve">Met. </t>
  </si>
  <si>
    <t>250/400</t>
  </si>
  <si>
    <t>P.F.Lx.</t>
  </si>
  <si>
    <t>Pâte orange, engobe orange grésé</t>
  </si>
  <si>
    <t>Pâte grise rugueuse, 1 gobelet à lèvre en corniche</t>
  </si>
  <si>
    <t>2 mortiers à lèvre pendante</t>
  </si>
  <si>
    <t xml:space="preserve">1 jatte, 1 marmite  </t>
  </si>
  <si>
    <t>1 jatte, 2 pots, 1 fond annulaire, 1 fond plat</t>
  </si>
  <si>
    <t xml:space="preserve">1 fond plat </t>
  </si>
  <si>
    <t>1 pot allobroge avec estampille, 8 pots, 1 marmite</t>
  </si>
  <si>
    <t>150-240</t>
  </si>
  <si>
    <t>1 jatte, 1 fond allobroge estampillé MAXMVSF</t>
  </si>
  <si>
    <t>2 pots, 1 fond allobroge ]T.SF[</t>
  </si>
  <si>
    <t>associé Drag. 35/36</t>
  </si>
  <si>
    <t>US2030.3</t>
  </si>
  <si>
    <t>1 fond allobroge estampillé   SEVVO.FECI'T</t>
  </si>
  <si>
    <t>associé Drag. 35/36, phase non déterminée</t>
  </si>
  <si>
    <t>1 jatte, 1 pot, 2 fonds allobroges estampillés SEVVOFEC, SEV[…]ECI(t)</t>
  </si>
  <si>
    <t>Courant IIe s.</t>
  </si>
  <si>
    <t>associé à Drag. 33 (pas vu sur figure), et Drag. 35 à pâte claire</t>
  </si>
  <si>
    <t>2154.3</t>
  </si>
  <si>
    <t xml:space="preserve">1 assiette Drag. 36 </t>
  </si>
  <si>
    <t xml:space="preserve">Pâte orange, engobe rouge </t>
  </si>
  <si>
    <r>
      <t>US2154.</t>
    </r>
    <r>
      <rPr>
        <sz val="8"/>
        <color rgb="FFFF0000"/>
        <rFont val="Adobe Garamond Pro"/>
        <family val="1"/>
      </rPr>
      <t>3</t>
    </r>
  </si>
  <si>
    <r>
      <t xml:space="preserve">1 plat, 1 pot </t>
    </r>
    <r>
      <rPr>
        <sz val="9"/>
        <color rgb="FFFF0000"/>
        <rFont val="Adobe Garamond Pro"/>
        <family val="1"/>
      </rPr>
      <t>Allobroge ?</t>
    </r>
    <r>
      <rPr>
        <sz val="9"/>
        <color theme="1"/>
        <rFont val="Adobe Garamond Pro"/>
        <family val="1"/>
      </rPr>
      <t>SEVVO.FEC.</t>
    </r>
  </si>
  <si>
    <t>associé Drag. 35.36</t>
  </si>
  <si>
    <t>3 gobelets, 2 fonds allobroges estampillés dont SEVVOFECI'T</t>
  </si>
  <si>
    <t>Mention d'un Drag. 16/18 problématique, Drag. 36</t>
  </si>
  <si>
    <t>1 pot, 1 plat, 2 fonds allobroges estampillés dont 1 SEVVO.?F</t>
  </si>
  <si>
    <t>US2147</t>
  </si>
  <si>
    <t>Diam. 25 mm</t>
  </si>
  <si>
    <t>Ill. 152</t>
  </si>
  <si>
    <t>TPQ 140</t>
  </si>
  <si>
    <t>150-175</t>
  </si>
  <si>
    <t>matrice non identifiée</t>
  </si>
  <si>
    <t>Inédit. Petite taille, lettres épaisses. Lecture externe. Ponctuation à la fin du nom</t>
  </si>
  <si>
    <t>(S)IMI(LIS</t>
  </si>
  <si>
    <t>140-210</t>
  </si>
  <si>
    <t>Identique à celle des Petits Jardins</t>
  </si>
  <si>
    <t>Cantin et al. 2009</t>
  </si>
  <si>
    <t>26</t>
  </si>
  <si>
    <t>25</t>
  </si>
  <si>
    <t>connue par deux exemplaires d'Aoste</t>
  </si>
  <si>
    <t>diam. 45 mm</t>
  </si>
  <si>
    <t>NOTSER.FECIT.</t>
  </si>
  <si>
    <t>(N)OSTE(R.F.)</t>
  </si>
  <si>
    <t>proche de n° 10-11, Lecture externe, barre du A absente, trois globules au centre</t>
  </si>
  <si>
    <t>Lecture interne. N? Retrograde, R et F lié. Ponctuation de part et d'autres de FECIT.  globule au centre.</t>
  </si>
  <si>
    <t>Lettres nettes, fines. Pas de ponctuation, ni de cercles ou point structurant l'estampille.</t>
  </si>
  <si>
    <t>Lecture interne proche des autres grossières même si l'écartement des lettres ne semble pas exactement le même</t>
  </si>
  <si>
    <t>Lettres peu nettes. Impression de zigzag continu.</t>
  </si>
  <si>
    <t>inédite</t>
  </si>
  <si>
    <t>Lettres males imprimées. Lecture interne. Ponctuation de part et d'autres du F. Pas de cercle ou de point central structurant l'estampille. La forme du premier S est curieuse.</t>
  </si>
  <si>
    <t>Mobilier associé</t>
  </si>
  <si>
    <t>Proche de la matrice n° 90</t>
  </si>
  <si>
    <t>Associé à un Déch. 72 lisse et plus Drag. 36 de la phase 7 de Lezoux</t>
  </si>
  <si>
    <t>Lettres nettes, Ponctuation de part et d'autre du F(ecit) et motif central, (croix ?) mal tracé. Lecture interne.</t>
  </si>
  <si>
    <t>Comblement de fosse. Associé à Drag. 36, Drag. 37 et L56 phases 6/7 de Lezoux</t>
  </si>
  <si>
    <t xml:space="preserve">Lettres males imprimées ou tracées. Lecture interne. Doute sur la présence de ponctuation. </t>
  </si>
  <si>
    <t>Lettres males imprimées et tronquées</t>
  </si>
  <si>
    <t>associé à Dr. 23 IIIVNMELISSI/ETMELISSE</t>
  </si>
  <si>
    <t>Tracé plus fin que la marque de l'US21 mais la disposition est la même. Il pourrait s'agir de la même matrice.</t>
  </si>
  <si>
    <t xml:space="preserve">Lettres males imprimées ou tracées. Lecture interne. Absence de ponctuation de part et d'autres du F. Pas de cercle ou de point central structurant l'estampille. Le E est tronqué, le deuxième V semble constitué de deux barres. </t>
  </si>
  <si>
    <t>118</t>
  </si>
  <si>
    <t>82</t>
  </si>
  <si>
    <t>Marque peut fréquent, surtout présente dans l'Isère (Aoste, Briord, Passins, Châteauneuf)</t>
  </si>
  <si>
    <t>Variante de Cantin et al. 2009, n° 120, taille plus petite, absence du cercle intérieur</t>
  </si>
  <si>
    <t>Lettres nettes, ponctuation triangulaire de part et d'autre du F de decit. Le nom début par M et se termine par PV. Point central entouré de 8 ttriangles</t>
  </si>
  <si>
    <t>74</t>
  </si>
  <si>
    <t>apparition charnière IIe/IIIe s. ?</t>
  </si>
  <si>
    <t>Lettres nettes. Ponctuation après le nom et hedera après fecit à peine visible. Point central entouré de 10 globules. Bordure denticulée à peine visible. Lecture interne</t>
  </si>
  <si>
    <t>Proche de la matrice 95 et s'en démarquant par une taille plus importante et une ponctuation triangulaire entre F et SEUVO</t>
  </si>
  <si>
    <t>Lettres nettes. Ponctuation après le nom et après Fecit. Point central. Cercle à l'intérieur et l'extérieur du nom. Lecture interne</t>
  </si>
  <si>
    <t>Proche de la matrice déjà connue. Même lecture, même sens de lecture. Elle s'en distingue par des lettres plus anguleuses, trois cercles concentriques entourant le point central et une ponctuation de part et d'autre du F.</t>
  </si>
  <si>
    <t>Seuvo esclave de SVA ?</t>
  </si>
  <si>
    <t>_</t>
  </si>
  <si>
    <t>43</t>
  </si>
  <si>
    <t>à retrouver</t>
  </si>
  <si>
    <t>Lettres nettes. Lecture interne, point central, pas de ponctuation, cercles externes.</t>
  </si>
  <si>
    <t>Proche de la n° 100 (Annecy), sans la taille, ni la ponctuation</t>
  </si>
  <si>
    <t>VALLOFECI, hedera</t>
  </si>
  <si>
    <t xml:space="preserve">Mauvaise impression, étoile à cinq branche au centre. Lecture externe. Hedera peu visible </t>
  </si>
  <si>
    <t>Proche de la matrice 132 connue par deux exemplaires d'Aoste</t>
  </si>
  <si>
    <t>Clément dir. 2023</t>
  </si>
  <si>
    <t>Zabeo 2018</t>
  </si>
  <si>
    <t>IVLIVS.F</t>
  </si>
  <si>
    <t>Iulius</t>
  </si>
  <si>
    <t>diam. 22 mm</t>
  </si>
  <si>
    <t>Grasso 2018</t>
  </si>
  <si>
    <t>lecture interne, sans ponctuation, le centre est marquée d'une croix comme une roue</t>
  </si>
  <si>
    <t>(AG)NORFEC(it)</t>
  </si>
  <si>
    <t>Matrice fragmentaire. On restitue Fecit en fonction de la place restante. Grande lettres, nettes, lecture externe, cercles de part et d'autres du nom, point central</t>
  </si>
  <si>
    <t>Inédite.  dépôt de résidu secondaire</t>
  </si>
  <si>
    <t>Lecture rétrograde. Globule au centre, cercles externes, pas de ponctuation.</t>
  </si>
  <si>
    <t>Rosace au centre constituée de 7 globules, lecture intérieure, ponctuation de part et d'autre du F</t>
  </si>
  <si>
    <t>Comblement de latrine</t>
  </si>
  <si>
    <t>Proche de Cantin et al. 2009, n° 97</t>
  </si>
  <si>
    <t xml:space="preserve">Lecture extérieure, </t>
  </si>
  <si>
    <t>Lettres nettes, lecture externe, pas de ponctuation</t>
  </si>
  <si>
    <t>Lecture interne, Lettre nettes, ponctuation avant fecit. Poit au centre, cercles internes et externe. Ligature des I et T de Fecit</t>
  </si>
  <si>
    <t>SEVVO.FECIT hedera</t>
  </si>
  <si>
    <t>111'</t>
  </si>
  <si>
    <t>Seule la taille la distingue de la matrice 111 (Aoste, SRG)</t>
  </si>
  <si>
    <t>La ligature de fecit est connu sur les estampilles 104-109. La combinaison de cercles est point central la rapproche de la 109, mais diffère par la ponctuation et la taille.</t>
  </si>
  <si>
    <t>]EVCV[</t>
  </si>
  <si>
    <t>à lèvre en bourrelet</t>
  </si>
  <si>
    <t>Ferber dir. 2009, fig. 59, n° 75</t>
  </si>
  <si>
    <t>Lez. 102 et une monnaie 161-180</t>
  </si>
  <si>
    <t>NOSTIIR</t>
  </si>
  <si>
    <t>CL-B : D. 66 ; CRA : Lamb. 2/37</t>
  </si>
  <si>
    <t>Lexture rétrograde extérieure, E archaïque, point central</t>
  </si>
  <si>
    <t>Colette signale un parallèle au musée d'Izernore (01) (inv. 944). Matrice absente à Aoste</t>
  </si>
  <si>
    <t>diam. 24 mm</t>
  </si>
  <si>
    <t>Ferber dir. 2009, fig. 59, n° 79</t>
  </si>
  <si>
    <t>(N)OSTII(R)</t>
  </si>
  <si>
    <t>vraisemblablement identique à celle issue de la même US</t>
  </si>
  <si>
    <t>Ferber dir. 2009, fig. 59, n° 78</t>
  </si>
  <si>
    <t>Les données semblent indiquer des occurrences à partir du milieu du IIIe s. Matrice connue à Aoste (n°869.10.22) et Bourg-en-Bresse (n°891-69)</t>
  </si>
  <si>
    <t>Ferber dir. 2009, fig. 59, n° 108</t>
  </si>
  <si>
    <t>.VALLOFE[…</t>
  </si>
  <si>
    <t>inédite, mais fragmentaire</t>
  </si>
  <si>
    <t>Colette Laroche la compare à des exemplaires de Bourgoin (Chauffin 1952). Il s'agit de la même qu'une marque fragmentaire de Saint-Romain-en-Gal, route nationale</t>
  </si>
  <si>
    <t>diam. 54 mm</t>
  </si>
  <si>
    <t>Lexture extérieure, grandes lettres. Ponctuation</t>
  </si>
  <si>
    <t>Ferber dir. 2009, fig. 64, n° 162</t>
  </si>
  <si>
    <t>diam. 44 mm</t>
  </si>
  <si>
    <t>63'</t>
  </si>
  <si>
    <t>Lecture  intérieure. Point central (absent du relevé), point entre R et F absent de la matrice 63 à laquelle elle se superpose bien</t>
  </si>
  <si>
    <t>Ferber dir. 2009, fig. 65, n° 179</t>
  </si>
  <si>
    <t>Lecture intérieure. Point central. Cercle avec décor denticulé à l'extérieur du nom.</t>
  </si>
  <si>
    <t>Matrice proche de la 69 en plus réduit</t>
  </si>
  <si>
    <t>CL B : Desbat 67, 84 ; CRA : Lamb. 2</t>
  </si>
  <si>
    <t>Ferber dir. 2009, fig. 65, n° 180</t>
  </si>
  <si>
    <t>Colette Laroche la compare avec des estampilles illisibles de la fin du IIIe et du début du IVe s., observées à Saint-Romain-de-Jalionas, Belley et Izernore</t>
  </si>
  <si>
    <t>Ferber dir. 2009, fig. 67,  n° 222</t>
  </si>
  <si>
    <t>Ferber dir. 2009, fig. 67, n° 224</t>
  </si>
  <si>
    <t>diam. 26 mm</t>
  </si>
  <si>
    <t>VALLOFECIT</t>
  </si>
  <si>
    <t>Lecture extérieure, lettres peu nettes. On suppose VALLOFECIT sans être certain de la forme des lettres</t>
  </si>
  <si>
    <t>Ne forme pas un nom cohérent.</t>
  </si>
  <si>
    <t>PAU(LLINUS).F.</t>
  </si>
  <si>
    <t>SEVVO.F.</t>
  </si>
  <si>
    <t>95'</t>
  </si>
  <si>
    <t>Possiblement matrice 95. La taille est plus grande sur la photo avec échelle. Vérification dimension</t>
  </si>
  <si>
    <t>2332</t>
  </si>
  <si>
    <t>Potentiellement inédit car disposée sur deux lignes comme les estampilles de Q. VERRI ACHILLAEI / MASCURICUSF, mais l'organisation et ne correspond pas à la matrice connue</t>
  </si>
  <si>
    <t>…]FE[... / …]EI[…</t>
  </si>
  <si>
    <t>2557-100</t>
  </si>
  <si>
    <t>SEXTVS.F.</t>
  </si>
  <si>
    <t>Lettres nettes, lecture intérieure. Ponctuation de part et d'autres du F. Point central, cercles à l'intérieur et l'extérieur du nom</t>
  </si>
  <si>
    <t>Lettres nettes, lecture intérérieure. Ponctuation de part et d'autres du F. Motif de rosette centrale à quatre pétales. Cercle extétieur</t>
  </si>
  <si>
    <t>2806-100</t>
  </si>
  <si>
    <t>SEUVO.FE.</t>
  </si>
  <si>
    <t>Lettres nettes et épaisses.
Ponctuation de part et d'autre de FE(cit). Lecture intérieure. Point en forme
d’étoile au centre.  Décor denticulé sur
l’extérieur du nom.</t>
  </si>
  <si>
    <t>…]CIT.B[…</t>
  </si>
  <si>
    <t>Il pourrait s'agir d'une autre matrice pour BELLICVS</t>
  </si>
  <si>
    <t>PAV[…](F)E</t>
  </si>
  <si>
    <t>Paulinus ?</t>
  </si>
  <si>
    <t>Lettres nettes, lecture extérieure, cercles épais à l'intérieur et extérieur du nom, point central. F chevauchant le M</t>
  </si>
  <si>
    <t>3112</t>
  </si>
  <si>
    <t>…]VSF[…</t>
  </si>
  <si>
    <t>Beaurepaire Fayaret Isère Diagnostic</t>
  </si>
  <si>
    <t>est. Anépigraphe ?? Bâtonnets …]IIIIN'E[...</t>
  </si>
  <si>
    <t>lecture peu sûre, quatre barre suivie d'une N, peut-être avec un E ligaturé</t>
  </si>
  <si>
    <t>Inédit</t>
  </si>
  <si>
    <t>Proche n° 49</t>
  </si>
  <si>
    <t>MARTINVSFE</t>
  </si>
  <si>
    <t>AG(e)NOR F</t>
  </si>
  <si>
    <t>Inédite</t>
  </si>
  <si>
    <t>Lecture intérieure, sans ponctuation. Motif central non compris.</t>
  </si>
  <si>
    <t>Lettres fines. Lecture intérieure. Panse de ponctuatation ou de motif central</t>
  </si>
  <si>
    <t>Lettres fines. Lecture intérieure. Point au milieu du nom. Quatre globules au centre. Cercle sur le pourtour externe</t>
  </si>
  <si>
    <t>Optevoz 369 Rue Tassier Isère Fouille</t>
  </si>
  <si>
    <t>M'ARC'ELLUS F'E</t>
  </si>
  <si>
    <t>diam. 31 mm</t>
  </si>
  <si>
    <t>Nom inédit. Connu sur mortier aussi La Steida</t>
  </si>
  <si>
    <t>Lettres fines, pas de point central ou de cercles, nombreuses ligatures.</t>
  </si>
  <si>
    <t>ATTI(VSF)EC</t>
  </si>
  <si>
    <t>Lecture extérieure, Globules au centre dont le nombre rese incertain, de même qu'une éventuelle ponctuation entre le nom et fec(it). Double cercle denticulé</t>
  </si>
  <si>
    <t>sans doute illisible</t>
  </si>
  <si>
    <t>La disposition en forme de roue fait penser aux estampilles d'Attius, mais aussi d'autres noms marginaux comme Titus.</t>
  </si>
  <si>
    <t>col court cannelé, panse carénée</t>
  </si>
  <si>
    <t>Semble effacée sur une moitiée, un possible MA ligaturé fait penser à certaines matrices de Martinus</t>
  </si>
  <si>
    <t>diam. 120 mm</t>
  </si>
  <si>
    <t>1'</t>
  </si>
  <si>
    <t>variante de la matrice 1, mais sa conservation ne permet pas d'en dire grand-chose. Les cercles structurant l'estampille ou la forme du A sont diffférents.</t>
  </si>
  <si>
    <t>SEV(VO)FEC.</t>
  </si>
  <si>
    <t>diam. env. 23 mm</t>
  </si>
  <si>
    <t>100'</t>
  </si>
  <si>
    <t>Datation ancienne. De taille supérieure à la 100 et sans cercle externe. Son caractère fragmentaire ne permet pas de le restituer pleinement, notamment en ce qui concerne la ponctuation</t>
  </si>
  <si>
    <t>VA'LLO[…</t>
  </si>
  <si>
    <t>diam. 29 mm</t>
  </si>
  <si>
    <t>Il pourrait s'agir d'une version inédite de la marque VALLO avec une ligature pour le A et L.</t>
  </si>
  <si>
    <t>…]palme FE[…</t>
  </si>
  <si>
    <t>Palme suivi de FE. L'extérieur de l'extampille est bordé de globule, d'une cercle</t>
  </si>
  <si>
    <t>Proche de la matrice 102 de Seuvo découverte à Saint-Romain-en-Gal</t>
  </si>
  <si>
    <t>Lecture intérieure. Point au centre</t>
  </si>
  <si>
    <t>diam. 11 mm</t>
  </si>
  <si>
    <t>diam. 72 mm</t>
  </si>
  <si>
    <t>AGENOR FECIT</t>
  </si>
  <si>
    <t>5'</t>
  </si>
  <si>
    <t>Seule la forme du A diffère la matrice n° 5 connue à Aoste et Belley</t>
  </si>
  <si>
    <t>LUCANUS.F'E.</t>
  </si>
  <si>
    <t>60 ou 60'</t>
  </si>
  <si>
    <t>Problème de conservation ou matrice usée ?</t>
  </si>
  <si>
    <t>Lecture peu claire. Lecture extérieure, N rétrograde. L'estampille se superpose à la matrice 60 et pourtant diffère par son motif central, peut-être mal conservé</t>
  </si>
  <si>
    <t>diam. 58 mm</t>
  </si>
  <si>
    <t>Lettres nettes, Lectures intérieure. Ponctuation au milieu du nom et après F(ecit). Point central. Cercles à l'intérérieur et l'extérieur du nom</t>
  </si>
  <si>
    <t>170/250</t>
  </si>
  <si>
    <t>Dr. 20, TS CG : Drag. 37 : style de PRISCVS/CLEMENS</t>
  </si>
  <si>
    <t>diam. env. 53 mm</t>
  </si>
  <si>
    <t>La mesure ne correspond pas vraiment à la taille réelle de la matrice, car le F(ecit) s'étire bien au-delà de cette limite.</t>
  </si>
  <si>
    <t>Tracé très approxximatif. Lecture extérieure. Le F(ecit) est rajouté entre le A et le T, le second L est mal placé. Pas d'éléments structurant</t>
  </si>
  <si>
    <t>idem</t>
  </si>
  <si>
    <t>Q.VERRI.ACHILLAEI.MASCURICUS FEC</t>
  </si>
  <si>
    <t>diam. 66 mm</t>
  </si>
  <si>
    <t>Se différencie de celle de Sainte-Colombe par un point central</t>
  </si>
  <si>
    <t>EIVS.FECI</t>
  </si>
  <si>
    <t>Eius</t>
  </si>
  <si>
    <t>diam. 51 mm</t>
  </si>
  <si>
    <t>Lettres nettes, lecture intérieure, point central et cercle externe</t>
  </si>
  <si>
    <t>51'</t>
  </si>
  <si>
    <t>Inédite par sa taille mais de lecture incomplète. Le S rétrograde permet de la rapprocher de la matrice 51</t>
  </si>
  <si>
    <t>ST1267</t>
  </si>
  <si>
    <t>CER116-1</t>
  </si>
  <si>
    <t>116-1</t>
  </si>
  <si>
    <t>S[...]INVSF</t>
  </si>
  <si>
    <t>inédite fragmentaire</t>
  </si>
  <si>
    <t>Lettres nettes, lectur intérieure. Pas de ponctuation de part et d'autres du F. Cercle à l'extérieur du nom.</t>
  </si>
  <si>
    <t>Cette matrice ne correspond pas aux matrices connues de Severinus ou Sextinus.</t>
  </si>
  <si>
    <t>QVI'NTV'SII.</t>
  </si>
  <si>
    <t>Lecture intérieure. Nombreuses ligatures probables pour restituer QVNTVS F(ecit), ponctuation entre le nom et la mention F(ecit) qui semble se résumer à deux barres</t>
  </si>
  <si>
    <t>US1124</t>
  </si>
  <si>
    <t>CER538</t>
  </si>
  <si>
    <t>US1353</t>
  </si>
  <si>
    <t>CER591</t>
  </si>
  <si>
    <t>.T.A.S</t>
  </si>
  <si>
    <t>Lecture nette, disposition horizontale de tria nomina. Un point encadre chaque lettre.</t>
  </si>
  <si>
    <t>US1219 et 1220</t>
  </si>
  <si>
    <t>CER627</t>
  </si>
  <si>
    <t>Silvino dir. 2019, Pl. 327, n° 1</t>
  </si>
  <si>
    <t>Silvino dir. 2019, Pl. 327, n° 2</t>
  </si>
  <si>
    <t>Silvino dir. 2019, Pl. 327, n° 3</t>
  </si>
  <si>
    <t>Silvino dir. 2019, Pl. 327, n° 4</t>
  </si>
  <si>
    <t>Silvino dir. 2019, Pl. 327, n° 5</t>
  </si>
  <si>
    <t>ST1547</t>
  </si>
  <si>
    <t>Silvino dir. 2019, Pl. 335, n° 4</t>
  </si>
  <si>
    <t>Silvino dir. 2019, Pl. 335, n° 5</t>
  </si>
  <si>
    <t>CER525</t>
  </si>
  <si>
    <t>US1416</t>
  </si>
  <si>
    <t>20'</t>
  </si>
  <si>
    <t>Pichet</t>
  </si>
  <si>
    <t>à col tronconique et l. aplatie</t>
  </si>
  <si>
    <t>complet, FAC</t>
  </si>
  <si>
    <t>Taille similaire à lamatrice 20, mais ne se superpose pas parfaitement.</t>
  </si>
  <si>
    <t>67'</t>
  </si>
  <si>
    <t>Silvino dir. 2019, Pl. 338, n° 10</t>
  </si>
  <si>
    <t>Lettres fines et
nettes. Lecture intérieure. Ponctuation de part et autre du nom. Cercle denticulé rehaussé de points sur l’extérieur du nom.</t>
  </si>
  <si>
    <t>Photo ? Identification matrice ?</t>
  </si>
  <si>
    <t>Déch. 72 décoré à la barbotine ? Sinon mobilier plus ancien</t>
  </si>
  <si>
    <t>CER494</t>
  </si>
  <si>
    <t>ST1301</t>
  </si>
  <si>
    <t>US1162</t>
  </si>
  <si>
    <t>IIe-IIIe s.</t>
  </si>
  <si>
    <t>spécifique d'Aoste. (Aoste et Annecy dans le CIL)</t>
  </si>
  <si>
    <t>ST 1132</t>
  </si>
  <si>
    <t xml:space="preserve">Lettres nettes, lecture intérieure. Croix au centre, cercle denticulé à l'extérieur, pointe disposée vers l'extérieur. Le T est disposé à l'envers, et peut-être aussi le S. </t>
  </si>
  <si>
    <t xml:space="preserve">La forme du cercle et le motif central ne sont pas connus. </t>
  </si>
  <si>
    <t>Silvino dir. 2019, Pl. 339, n° 6</t>
  </si>
  <si>
    <t>ST 1406</t>
  </si>
  <si>
    <t>CER720</t>
  </si>
  <si>
    <t>Silvino dir. 2019, Pl. 339, n° 9</t>
  </si>
  <si>
    <t>diam. 23 mm</t>
  </si>
  <si>
    <t>Lecture intérieure. Pas de ponctuation, ni de motif central.</t>
  </si>
  <si>
    <t>Proche de celle de Crolles par sa sobriété</t>
  </si>
  <si>
    <t>diam. 25 mm</t>
  </si>
  <si>
    <t>Paullinus</t>
  </si>
  <si>
    <t>complète celui de Saint-Vulbas et Vienne, Nymphéas (Godard 1995, fig. 22 n° 69)</t>
  </si>
  <si>
    <t>Silvino dir. 2019, Pl. 339, n° 10</t>
  </si>
  <si>
    <t>C.IVL.PAVLLIN.F.</t>
  </si>
  <si>
    <t>Lettres nettes, lecture intérieure, point central entouré de globules. Le parallèle avec l'exemplaire de Vienne permet de restituer un point entre F et C.</t>
  </si>
  <si>
    <t>CER753</t>
  </si>
  <si>
    <t>ST1398</t>
  </si>
  <si>
    <t>Silvino dir. 2019, Pl. 339, n° 11</t>
  </si>
  <si>
    <t>Matrice ?</t>
  </si>
  <si>
    <t>On ne connaît pas de matrice de Vallo avec ces quatres globules au centre</t>
  </si>
  <si>
    <t>Silvino dir. 2019, Pl. 339, n° 7</t>
  </si>
  <si>
    <t>Silvino dir. 2019, Pl. 339, n° 5</t>
  </si>
  <si>
    <t>ST 1496</t>
  </si>
  <si>
    <t>CER 490</t>
  </si>
  <si>
    <t>Silvino dir. 2019, Pl. 339, n° 14</t>
  </si>
  <si>
    <t>CER087</t>
  </si>
  <si>
    <t>ST 110</t>
  </si>
  <si>
    <t>Lettres nettes, pas de ponctuation ni de motif central. Cercle extérieur</t>
  </si>
  <si>
    <t>Sûr du relevé ?</t>
  </si>
  <si>
    <t>CER 077</t>
  </si>
  <si>
    <t>ST 1082</t>
  </si>
  <si>
    <t>Silvino dir. 2019, Pl. 346 n° 2</t>
  </si>
  <si>
    <t>Silvino dir. 2019, Pl. 346 n° 1</t>
  </si>
  <si>
    <t>Silvino dir. 2019, Pl. 346 n° 7</t>
  </si>
  <si>
    <t>CER 488</t>
  </si>
  <si>
    <t>ST 1495</t>
  </si>
  <si>
    <t>Silvino dir. 2019, Pl. 346 n° 8</t>
  </si>
  <si>
    <t>Silvino dir. 2019, Pl. 346 n° 9</t>
  </si>
  <si>
    <t>CER 369-1</t>
  </si>
  <si>
    <t>US1150</t>
  </si>
  <si>
    <t>CER 193</t>
  </si>
  <si>
    <t>Silvino dir. 2019, Pl. 346 n° 10</t>
  </si>
  <si>
    <t>Silvino dir. 2019</t>
  </si>
  <si>
    <t>Silvino dir. 2019, Pl. 346 n° 5</t>
  </si>
  <si>
    <t>CER 089</t>
  </si>
  <si>
    <t>ST 1110</t>
  </si>
  <si>
    <t>US 1508</t>
  </si>
  <si>
    <t>A[…]F</t>
  </si>
  <si>
    <t>Silvino dir. 2019, Pl. 346 n° 3</t>
  </si>
  <si>
    <t>possiblement A(GENOR)F, mais sans correspondance avec les matrices engistrées</t>
  </si>
  <si>
    <t>CER596-1</t>
  </si>
  <si>
    <t>diam. 21 cm</t>
  </si>
  <si>
    <t>Silvino dir. 2019, Pl. 346 n° 4</t>
  </si>
  <si>
    <t>Lettres nettes. Lettres nettes, pas de ponctuation ni de motif central. Cercle extérieur</t>
  </si>
  <si>
    <t>Très proche d'une autre (CER 087) issu du même horizon mais plus petite</t>
  </si>
  <si>
    <t>Présence du cercle douteuse</t>
  </si>
  <si>
    <t>Cette matrice se distingue de la 63 par sa taille principalement, et la forme de certaines lettres.</t>
  </si>
  <si>
    <t>58'</t>
  </si>
  <si>
    <t>ST 1740</t>
  </si>
  <si>
    <t>Silvino dir. 2019, Pl. 346 n° 6</t>
  </si>
  <si>
    <t>CER 426</t>
  </si>
  <si>
    <t>N(ost)ERF</t>
  </si>
  <si>
    <t>Proche de Cer77 du même horizon avec son cercle interne. Légèrement plus grande néanmoins.</t>
  </si>
  <si>
    <t>diam. 62 mm</t>
  </si>
  <si>
    <t>Il pourrait s'agir d'une matrice de Marcus ou de Martinus, mais elle ne trouve aucune correspondance avec celles publiées.</t>
  </si>
  <si>
    <t>CER570</t>
  </si>
  <si>
    <t>Espace vide après F, s'agit -il de lettres non conservées</t>
  </si>
  <si>
    <t>Lettres nettes. Lecture intérieure. Disposition inégale, ponctuation après le F. Deux points au centre, cercle extérieur.</t>
  </si>
  <si>
    <t>Silvino dir. 2019, Pl. 349, n° 16</t>
  </si>
  <si>
    <t>Silvino dir. 2019, Pl. 349, n° 13</t>
  </si>
  <si>
    <t>Silvino dir. 2019, Pl. 349, n° 15</t>
  </si>
  <si>
    <t>Silvino dir. 2019, Pl. 349, n° 14</t>
  </si>
  <si>
    <t>CER 060</t>
  </si>
  <si>
    <t>ST 1064</t>
  </si>
  <si>
    <t>CER 570</t>
  </si>
  <si>
    <t>CER 571</t>
  </si>
  <si>
    <t>Sans doute Catullus ou Catissus, mais le fragment conservé ne correspond pas à une matrice existante.</t>
  </si>
  <si>
    <r>
      <t xml:space="preserve">Lecture intérieure. Quatre globules au centre ; </t>
    </r>
    <r>
      <rPr>
        <sz val="8"/>
        <color rgb="FFFF0000"/>
        <rFont val="Adobe Garamond Pro"/>
        <family val="1"/>
      </rPr>
      <t>cercle externe ?</t>
    </r>
  </si>
  <si>
    <t>Aucune correspondance avec les matrices de Noster n'a été trouvée. Son motif central ne se retrouve que sur celle de Moirans, de taille inférieure et avec une ponctuation qui semble absente ici.</t>
  </si>
  <si>
    <t>46'</t>
  </si>
  <si>
    <t>Matrice proche de la 46 (Briord), mais de taille plus importante.</t>
  </si>
  <si>
    <t>Silvino dir. 2019, non ill.</t>
  </si>
  <si>
    <t>à retrouver non lisible sur la photo du rapport</t>
  </si>
  <si>
    <t>Lecture extérieure, point central. Ponctuation entre Marcus et F. le V est inversé</t>
  </si>
  <si>
    <t>C'est un dépôt de résidus de crémation.</t>
  </si>
  <si>
    <t>Total général</t>
  </si>
  <si>
    <t>Comblement de puits</t>
  </si>
  <si>
    <t>TS CG phase 7 : Drag. 36</t>
  </si>
  <si>
    <t>160-240</t>
  </si>
  <si>
    <t>HS</t>
  </si>
  <si>
    <t>Contexte peu fiable</t>
  </si>
  <si>
    <t>TS CG ph. 7 : Lez. 44</t>
  </si>
  <si>
    <t>TS CG ph. 7 : Déch. 72 lisse, DraG. 36</t>
  </si>
  <si>
    <t>Dr. 20f/g ; TS CG : ph. 7 : Drag. 45, Lez. 44</t>
  </si>
  <si>
    <t>TS CG ph. 7 : Déch. 72 excisé</t>
  </si>
  <si>
    <t>contexte hétérogène</t>
  </si>
  <si>
    <t>TS CG Ph. 7 : Drag. 36, L. 45, Drag? 37, phase 5 : Drag. 37  TS SG :Drag. 29b</t>
  </si>
  <si>
    <t>TS CG Ph. 7 : Drag? 45, Drag. 37</t>
  </si>
  <si>
    <t>Contexte peu fiable lié à un mur</t>
  </si>
  <si>
    <t>Courant IIIe s.</t>
  </si>
  <si>
    <t>Métallescente : décor à la barbotine, gobelet à bord en corniche ; TS CG Ph. 7 : plat</t>
  </si>
  <si>
    <t>Associé à un mortier estampillé SABIN+ et un gobelet en CRA</t>
  </si>
  <si>
    <t>Hétérogène</t>
  </si>
  <si>
    <t>fosse de récupération</t>
  </si>
  <si>
    <t>TS CG ph. 7 : Plat</t>
  </si>
  <si>
    <t>Contexte non fiable</t>
  </si>
  <si>
    <t>Dès mi ou Seconde moitié IIe s. à Gilly et Saint-Jorioz
La forme du A la rapproche des exemplaires de Saint-Jorioz et Gillys-sur-Isère</t>
  </si>
  <si>
    <t xml:space="preserve">monnaie d'Hadrien  usée ; une coupelle Drag. 22, une assiette Drag. 36, une coupelle Drag. 35 et une seconde de type Curle 15/Lez. 44 en sigillée du Centre, une coupelle Drag. 35 d’origine incertaine. </t>
  </si>
  <si>
    <t>Ferber dir. 2009, fig. 68, n° 229</t>
  </si>
  <si>
    <t>MARCVS.F</t>
  </si>
  <si>
    <t>Musicus</t>
  </si>
  <si>
    <t>T.A.S.</t>
  </si>
  <si>
    <t>Lecture intérieure. Ponctuation entre le D et le F. Le tracé des lettres est peu précis. Quatre globules au centre</t>
  </si>
  <si>
    <t>MARTINVS (5 ex.), CATVLLVS (2 ex.), Noster (1 ex.), Achileus, Mascuricus (1 ex.)</t>
  </si>
  <si>
    <t>250/275</t>
  </si>
  <si>
    <t>Puits 13</t>
  </si>
  <si>
    <t>MARTINVS (7 ex.), Noster (1 ex.), CATVLLV.F (3 ex.), Mascarpus (1 ex.), Maximus (1 ex.), Similis (1 ex.), deux jattes MARTINVS</t>
  </si>
  <si>
    <t>milieu IIIe s.</t>
  </si>
  <si>
    <t>Puits 9</t>
  </si>
  <si>
    <t>Nied. 33 à col haut donc peut-êtte plus tardif</t>
  </si>
  <si>
    <t>SEUVO (7 ex.), NOSTER (2 ex.) MBQF, Sextus, Martinus, (3 ex.) Catullus,</t>
  </si>
  <si>
    <t>début IIIe</t>
  </si>
  <si>
    <t>Puits 2</t>
  </si>
  <si>
    <t>DOM</t>
  </si>
  <si>
    <t>SEVVO.FECIT</t>
  </si>
  <si>
    <t>fin IIe</t>
  </si>
  <si>
    <t>Puits 3</t>
  </si>
  <si>
    <t>Illettes</t>
  </si>
  <si>
    <t>Mortiers</t>
  </si>
  <si>
    <t>Allobroge</t>
  </si>
  <si>
    <t>…]RICVS[…</t>
  </si>
  <si>
    <t xml:space="preserve">MASCV.RICVSF. </t>
  </si>
  <si>
    <t>La barre du A est absente à la différence de la matrice 1</t>
  </si>
  <si>
    <t>Bourgoin-Jallieu, Passage Launay (38)</t>
  </si>
  <si>
    <t>MAXIMVS.F</t>
  </si>
  <si>
    <t>diam. 37 mm</t>
  </si>
  <si>
    <t>TS CG ph. 7 : Lez. 57, Drag. 37, Curle 15, Curle 11, Drag. 33,, Drag. 27, gobelet Lez. 169 ; Claire B</t>
  </si>
  <si>
    <t>us2 et 3</t>
  </si>
  <si>
    <t>70'</t>
  </si>
  <si>
    <t>69'</t>
  </si>
  <si>
    <t>SEVVO.FEC et S.V.A</t>
  </si>
  <si>
    <t xml:space="preserve">Lettres nettes. Ponctuation lonsagique faiblement imprimée, point central entouré de quatre globules. Cercle à l'extérieur du nom. SVA imprimée en creux </t>
  </si>
  <si>
    <t>Lettres nettes, lecture intérieure</t>
  </si>
  <si>
    <t>diam. 16 mm</t>
  </si>
  <si>
    <t>Lettres nettes, ponctuation avant et après le nom. Point central. Lecture intérieure.</t>
  </si>
  <si>
    <t>97'</t>
  </si>
  <si>
    <t>112'</t>
  </si>
  <si>
    <t>fragmentaire, incomplète. Lettres nettes et anguleusess. Incertitude sur la présence d'un motif central ou de ponctuation</t>
  </si>
  <si>
    <t>US3025.4</t>
  </si>
  <si>
    <t>INV3609.6</t>
  </si>
  <si>
    <t>Lettres nettes et anguleuses. Lecture intérieure, Point et cercle au centre.</t>
  </si>
  <si>
    <t>Gobelet Lez. 104</t>
  </si>
  <si>
    <t>us1394</t>
  </si>
  <si>
    <t>Proche de la 98 (Isle-d'Abeau). Ponctuation de part et d'autres du FE et seulement après FE dans la biblio.</t>
  </si>
  <si>
    <t>diam. 47 mm</t>
  </si>
  <si>
    <t>Structure proche de marques connu à Vienne : MASCVRICVS, SEVVO et PRISCUS,  Cercle externe et interne, point au centre</t>
  </si>
  <si>
    <t>à bord épaissi</t>
  </si>
  <si>
    <t>Profil un peu atypique. Proche Cantin et al. 2009, fig. 6, 46</t>
  </si>
  <si>
    <t>Fecit hedera B. lettres nettes</t>
  </si>
  <si>
    <t>L. cons. 33 mm</t>
  </si>
  <si>
    <t>diam. 56 mm</t>
  </si>
  <si>
    <t>diam. env. 60 mml</t>
  </si>
  <si>
    <t>Lettres nettes, Lecture extérieure. A sans barre, double cercles sur l'extérieure. Point central. Sans ponctuation</t>
  </si>
  <si>
    <t xml:space="preserve">Caisse </t>
  </si>
  <si>
    <t>Bac 19</t>
  </si>
  <si>
    <t>Bac 87</t>
  </si>
  <si>
    <t>Bac 91</t>
  </si>
  <si>
    <t>Bac 97</t>
  </si>
  <si>
    <t>Bac 76</t>
  </si>
  <si>
    <t>CER723</t>
  </si>
  <si>
    <t>Bac 102</t>
  </si>
  <si>
    <t>Bac 85</t>
  </si>
  <si>
    <t>Bac 101</t>
  </si>
  <si>
    <t>CER380</t>
  </si>
  <si>
    <t>ST1729</t>
  </si>
  <si>
    <t>Bac 61</t>
  </si>
  <si>
    <t>Matrice non identifiée</t>
  </si>
  <si>
    <t>Bac 12</t>
  </si>
  <si>
    <t>Bac 92</t>
  </si>
  <si>
    <t>Bac 68</t>
  </si>
  <si>
    <t>Sans doute inédite, se singularisant par un cercle interne.</t>
  </si>
  <si>
    <t>Bac 11</t>
  </si>
  <si>
    <t>Bac 75</t>
  </si>
  <si>
    <t>Bac 10</t>
  </si>
  <si>
    <t>Bac 90</t>
  </si>
  <si>
    <t xml:space="preserve">Lecture intérieure, SE mal imprimé. Cercle interne avec point central, double cercles externe. Possible ligature sur FE, </t>
  </si>
  <si>
    <t>Proche de 120 mais en plus grand</t>
  </si>
  <si>
    <t>120'</t>
  </si>
  <si>
    <t>M(AR)TINVSFE</t>
  </si>
  <si>
    <t>E  de Fecit M de martinus liés. Point central. Lecture difficile à cause d'une mauvaise conservation</t>
  </si>
  <si>
    <t>SEXTVSF'E</t>
  </si>
  <si>
    <t>SACIROFE</t>
  </si>
  <si>
    <t>Saciro</t>
  </si>
  <si>
    <t>Ce nom est connu dans l'ensemble 1 de Saint-Romain-de-Jalionas avec une autre matrice, plus nette.</t>
  </si>
  <si>
    <t>Lecture intérieure. Lettres très serrées, SA se distingue bien de même que le O, les espace en creux laissent deviner le R. Quatre globules au centre. Il y a des doutes sur l'existence d'une ponctuation.</t>
  </si>
  <si>
    <t>Annecy - 20 av.parc des sports</t>
  </si>
  <si>
    <t>55.12</t>
  </si>
  <si>
    <t>Déch. 72</t>
  </si>
  <si>
    <t>SEVVOFEC.</t>
  </si>
  <si>
    <t>Lettres nettes, lecture intérieure, ponctuation après le C de FEC(it), point central</t>
  </si>
  <si>
    <t>à col côtelé</t>
  </si>
  <si>
    <t>SEVVOFECIT</t>
  </si>
  <si>
    <t>Lettres nettes, ligature IT, lecture intérieure, SEVVOFECIT hedera (ponctuation après IT), point central, estampillage (traces du fil au centre)</t>
  </si>
  <si>
    <t>Semble correspondre au n°106 trouvé également à Annecy, diam. de 27 au lieu de 28 mm, la ponctuation entre FECIT et le nom est un hedera</t>
  </si>
  <si>
    <t>Lettres nettes épaisses, lecture intérieure, ponctuation de part et d’autre du F, petit point central entouré d’un cercle perlé</t>
  </si>
  <si>
    <t>Proche du n°4 mais lettres nettes et épaisses au lieu de fines et maladroites, manque les points centraux</t>
  </si>
  <si>
    <t>SEVVOFEC(.)</t>
  </si>
  <si>
    <t>Lettres assez nettes, peu épaisses, lecture intérieure, ponctuation après le C ?, point central</t>
  </si>
  <si>
    <t>Lettres très nettes, épaisses, lecture extérieure, point central, cercle à l’extérieur du nom (bord de la matrice)</t>
  </si>
  <si>
    <t>Matrice légèrement décentrée. N°46 ? Diam. 22 mm au lieu de 20 mm</t>
  </si>
  <si>
    <t>carénée à lèvre en bourrelet</t>
  </si>
  <si>
    <t>...]EVVO[…</t>
  </si>
  <si>
    <t>Lettres assez nettes, lecture intérieure, cercle à l’extérieur du nom (bord de la matrice)</t>
  </si>
  <si>
    <t>Estampillage (traces du fil au centre)</t>
  </si>
  <si>
    <t>145 (1)</t>
  </si>
  <si>
    <t>.SEVVO.FEC</t>
  </si>
  <si>
    <t>diam. 20 mm</t>
  </si>
  <si>
    <t>inédite ? N°100 ?</t>
  </si>
  <si>
    <t>Lettres assez nettes, lecture intérieure, ponctuation de part et d’autre du nom, point central</t>
  </si>
  <si>
    <t>Matrice circulaire mais pas vraiment de cercle autour du nom, diam. 20 mm au lieu de 19 mm, n°100 provenant des Ilettes</t>
  </si>
  <si>
    <t>145 (2)</t>
  </si>
  <si>
    <t>Lettres assez nettes, peu épaisses, lecture intérieure, ponctuation de part et d’autre du nom : triangle ou hedera après le nom, point central</t>
  </si>
  <si>
    <t>145 (3)</t>
  </si>
  <si>
    <t>MARTINVS.</t>
  </si>
  <si>
    <t>Lettres très nettes, épaisses, lecture extérieure, ponctuation après le S, point central, double cercle concentrique à l’extérieur et à l’intérieur (?) du nom</t>
  </si>
  <si>
    <t>à lèvre renflée à sillon interne</t>
  </si>
  <si>
    <t>Marque lacunaire au centre : cercle à l’intérieur du nom ?</t>
  </si>
  <si>
    <t>à bord en bandeau à sillon interne</t>
  </si>
  <si>
    <t>SEVVOFECIT.</t>
  </si>
  <si>
    <t>Lettres très nettes, épaisses, lecture intérieure, ponctuation en forme de triangle après FECIT, point central, cercles à l’intérieur et à l’extérieur du nom (bord de la matrice)</t>
  </si>
  <si>
    <t>156 (1)</t>
  </si>
  <si>
    <t>.SEVVO.FECIT</t>
  </si>
  <si>
    <t>Lettres nettes, lecture intérieure, ponctuation de part et d’autre du nom, double cercle concentrique à l’extérieur du nom</t>
  </si>
  <si>
    <t>Proche du n°114 mais sans la rosette centrale. Surépaisseur un peu plus large que le cercle à l’extérieur du nom pouvant délimiter la matrice (?)</t>
  </si>
  <si>
    <t>156 (2)</t>
  </si>
  <si>
    <t>A.GENOR.F</t>
  </si>
  <si>
    <t>diam. 28 mm ?</t>
  </si>
  <si>
    <t>Lettres nettes, lecture intérieure, ponctuation en forme de triangle entre le A et le G et après le R de AGENOR, hedera après le F, point central, cercle perlé autour (?)</t>
  </si>
  <si>
    <t>Matrice peut-être doublement plus large</t>
  </si>
  <si>
    <t>191 (1)</t>
  </si>
  <si>
    <t>MARCVSF.</t>
  </si>
  <si>
    <t>Lettres nettes, lecture extérieure, ponctuation après le F (gros point), 4 symboles au centre (lettres?) : S inversé, V, triangle et barre, cercle à l’extérieur du nom</t>
  </si>
  <si>
    <t>Estampillage</t>
  </si>
  <si>
    <t>191 (2)</t>
  </si>
  <si>
    <t>Lettres très nettes, épaisses, lecture intérieure, hedera de part et d’autre du F, point central entouré d’un cercle perlé, cercle perlé de petits triangles pointant vers le centre à l’extérieur du nom</t>
  </si>
  <si>
    <t>49'</t>
  </si>
  <si>
    <t>Lettres nettes, lecture extérieure, double cercle concentrique à l’extérieure du nom, marque lacunaire au centre. Elle se différencie de la 49 par le tracé du M et du A</t>
  </si>
  <si>
    <t>Non lue peut-etre martinus avec MA liés comme sur les matrices 44-45</t>
  </si>
  <si>
    <t>Petite taille, Lecture intérieure, N rétrograde, cercle externe</t>
  </si>
  <si>
    <t>diam 24 mm</t>
  </si>
  <si>
    <t>diam.19 mm</t>
  </si>
  <si>
    <t>Potentiellement même matrice que le pode la même US (n°inv. 136), même diamètre</t>
  </si>
  <si>
    <t>SEVVOF.</t>
  </si>
  <si>
    <t xml:space="preserve">…]EVVOFEC[… </t>
  </si>
  <si>
    <t xml:space="preserve">BELLINVS.FECIT </t>
  </si>
  <si>
    <t>Bellinus</t>
  </si>
  <si>
    <t>Diam. 42 mm</t>
  </si>
  <si>
    <t>Lettres nettes, lecture intérieure. Point central, cercle externe simple ou double (tracé approximatif). Ponctuation entre le nom et Fecit</t>
  </si>
  <si>
    <t>Coquidé 2011, 133/8</t>
  </si>
  <si>
    <t>Faverges - ZAC du Viuz 2022</t>
  </si>
  <si>
    <t>F67</t>
  </si>
  <si>
    <t>Nombre de Cantin et al. 2009</t>
  </si>
  <si>
    <t>Ind</t>
  </si>
  <si>
    <t>250 (1)</t>
  </si>
  <si>
    <t>146.1</t>
  </si>
  <si>
    <t>...]VS F</t>
  </si>
  <si>
    <t>diam. 33 mm</t>
  </si>
  <si>
    <t>2nde moitié IIIe s.</t>
  </si>
  <si>
    <t>Lettres fines abîmées, lecture extérieure, cercle à l’extérieur du nom, marque lacunaire</t>
  </si>
  <si>
    <t>250 (2)</t>
  </si>
  <si>
    <t>Lettres assez nettes, peu épaisses, lecture extérieure, point central, cercle à l’extérieur du nom (?) (bord de la matrice, cercle volontaire?)</t>
  </si>
  <si>
    <t>250 (3)</t>
  </si>
  <si>
    <t>Lettres assez nettes, lecture extérieure, point central, cercle à l’extérieur du nom (?) (très léger, formant le bord de la matrice, cercle volontaire?)</t>
  </si>
  <si>
    <t>250 (4)</t>
  </si>
  <si>
    <t>diam. 50 mm</t>
  </si>
  <si>
    <t>Lettres et cercles très nets, lecture extérieure, point central, double cercle concentrique à l’intérieur du nom, cercle à l’extérieur du nom</t>
  </si>
  <si>
    <t>250 (5)</t>
  </si>
  <si>
    <t>Q. VERRI […] / MASCVRICVS FEC</t>
  </si>
  <si>
    <t>diam. 63 mm</t>
  </si>
  <si>
    <t>complet mais partiellement imprimé</t>
  </si>
  <si>
    <t>Q. VERRI (ACHILLAEI) à l’extérieur, MASCVRICVS FEC à l’intérieur = Q(uintus) VERRI ACHILLAEI MASCVRICVS FEC(it), lettres et cercles nets au centre mais non imprimés vers l’extérieur du fond (aucun relief), lecture intérieure, point central, double cercle concentrique à l’intérieur du nom, le diamètre de la matrice correspond au diamètre du fond du pot, la matrice allant certainement jusqu’au bord du fond (limite non visible car non imprimée)</t>
  </si>
  <si>
    <t>250 (6)</t>
  </si>
  <si>
    <t>…] CHILLAEI [… / …] VRICVS FE[…</t>
  </si>
  <si>
    <t>diam. 70 mm (?)</t>
  </si>
  <si>
    <t>(Q. VERRI A)CHILLAEI à l’extérieur, (MASC)VRICVS FEC(it) à l’intérieur, lettres assez nettes à l’extérieur, très peu épaisses et peu lisibles au centre, lecture intérieure, double cercle concentrique à l’intérieur du nom, cercle à l’extérieur du nom (?) (très léger), marque lacunaire (point central?)</t>
  </si>
  <si>
    <t>264 (1)</t>
  </si>
  <si>
    <t>162.3</t>
  </si>
  <si>
    <t>IIe-IIIe s. (US datée par la céramique allobroge)</t>
  </si>
  <si>
    <t>inédite (?)</t>
  </si>
  <si>
    <t>Lettres nettes, matrice excentrée par rapport au fond, lecture extérieure, point central, cercle à l’extérieur du nom (bord de la matrice), inédite ? : matrice légèrement plus large que celle connue</t>
  </si>
  <si>
    <t>264 (2)</t>
  </si>
  <si>
    <t>VIAIIIII</t>
  </si>
  <si>
    <t>(Illisible)</t>
  </si>
  <si>
    <t>inédite (?)</t>
  </si>
  <si>
    <t>Lettres ou symboles assez nets, lecture extérieure ?, symboles ?/lettres ?, point central, cercle à l’extérieur du nom, diamètre du cercle = 25 mm, lignes du bois de la matrice visibles à l’extérieur du cercle</t>
  </si>
  <si>
    <t>491.2</t>
  </si>
  <si>
    <t>CATVLLVS F</t>
  </si>
  <si>
    <t>2nde moitié IIe s. (?)</t>
  </si>
  <si>
    <t>Lettres assez nettes, lecture extérieure, ponctuation de part et d’autre du nom, point central, cercle à l’extérieur du nom (bord de la matrice)</t>
  </si>
  <si>
    <t>230 (1)</t>
  </si>
  <si>
    <t>120.2</t>
  </si>
  <si>
    <t>diam. 20 à 23 mm</t>
  </si>
  <si>
    <t>2nde moitié IIe s.</t>
  </si>
  <si>
    <t>Lettres assez nettes, empâtées et peu épaisses, lecture intérieure, S rétrograde, ponctuation après le nom (gros point carré), estampillage (traces du fil)</t>
  </si>
  <si>
    <t>F146</t>
  </si>
  <si>
    <t>US146.1</t>
  </si>
  <si>
    <t>US162.3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</si>
</sst>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8"/>
      <color theme="1"/>
      <name val="Adobe Garamond Pro"/>
      <family val="2"/>
    </font>
    <font>
      <b/>
      <sz val="8"/>
      <color theme="1"/>
      <name val="Adobe Garamond Pro"/>
      <family val="1"/>
    </font>
    <font>
      <sz val="8"/>
      <color theme="1"/>
      <name val="Adobe Garamond Pro"/>
      <family val="1"/>
    </font>
    <font>
      <sz val="8"/>
      <name val="Adobe Garamond Pro"/>
      <family val="2"/>
    </font>
    <font>
      <b/>
      <sz val="10"/>
      <color theme="0"/>
      <name val="Calibri"/>
      <family val="2"/>
      <scheme val="minor"/>
    </font>
    <font>
      <b/>
      <sz val="11"/>
      <color theme="0"/>
      <name val="Adobe Garamond Pro"/>
      <family val="1"/>
    </font>
    <font>
      <sz val="8"/>
      <color rgb="FF000000"/>
      <name val="Adobe Garamond Pro"/>
      <family val="2"/>
      <charset val="1"/>
    </font>
    <font>
      <b/>
      <sz val="8"/>
      <color rgb="FF000000"/>
      <name val="Adobe Garamond Pro"/>
      <family val="1"/>
      <charset val="1"/>
    </font>
    <font>
      <sz val="8"/>
      <color rgb="FF000000"/>
      <name val="Adobe Garamond Pro"/>
      <family val="2"/>
    </font>
    <font>
      <b/>
      <sz val="8"/>
      <color rgb="FF000000"/>
      <name val="Adobe Garamond Pro"/>
      <family val="2"/>
      <charset val="1"/>
    </font>
    <font>
      <b/>
      <sz val="10"/>
      <color theme="1"/>
      <name val="Calibri"/>
      <family val="2"/>
      <scheme val="minor"/>
    </font>
    <font>
      <sz val="8"/>
      <color rgb="FFFF0000"/>
      <name val="Adobe Garamond Pro"/>
      <family val="2"/>
    </font>
    <font>
      <sz val="12"/>
      <name val="Times New Roman"/>
      <family val="1"/>
    </font>
    <font>
      <b/>
      <sz val="12"/>
      <name val="Times New Roman"/>
      <family val="1"/>
    </font>
    <font>
      <b/>
      <sz val="9"/>
      <color theme="1"/>
      <name val="Times New Roman"/>
      <family val="1"/>
    </font>
    <font>
      <sz val="9"/>
      <color theme="1"/>
      <name val="Times New Roman"/>
      <family val="1"/>
    </font>
    <font>
      <sz val="8"/>
      <color rgb="FFFF0000"/>
      <name val="Adobe Garamond Pro"/>
      <family val="1"/>
    </font>
    <font>
      <b/>
      <sz val="9.5"/>
      <color rgb="FF3A1C0C"/>
      <name val="Adobe Garamond Pro"/>
      <family val="1"/>
    </font>
    <font>
      <b/>
      <sz val="8"/>
      <color rgb="FF3A1C0C"/>
      <name val="Adobe Garamond Pro"/>
      <family val="1"/>
    </font>
    <font>
      <b/>
      <sz val="9.5"/>
      <color theme="1"/>
      <name val="Adobe Garamond Pro"/>
      <family val="1"/>
    </font>
    <font>
      <sz val="9"/>
      <color theme="1"/>
      <name val="Adobe Garamond Pro"/>
      <family val="1"/>
    </font>
    <font>
      <b/>
      <sz val="9"/>
      <color theme="1"/>
      <name val="Adobe Garamond Pro"/>
      <family val="1"/>
    </font>
    <font>
      <sz val="9.5"/>
      <color theme="1"/>
      <name val="Adobe Garamond Pro"/>
      <family val="1"/>
    </font>
    <font>
      <sz val="9"/>
      <color rgb="FFFF0000"/>
      <name val="Adobe Garamond Pro"/>
      <family val="1"/>
    </font>
    <font>
      <b/>
      <sz val="8"/>
      <name val="Adobe Garamond Pro"/>
      <family val="1"/>
    </font>
    <font>
      <sz val="11"/>
      <color theme="1"/>
      <name val="Calibri"/>
      <family val="2"/>
      <scheme val="minor"/>
    </font>
    <font>
      <sz val="8"/>
      <color theme="0"/>
      <name val="Adobe Garamond Pro"/>
      <family val="2"/>
    </font>
  </fonts>
  <fills count="13">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34998626667073579"/>
        <bgColor theme="4"/>
      </patternFill>
    </fill>
    <fill>
      <patternFill patternType="solid">
        <fgColor theme="4" tint="0.79998168889431442"/>
        <bgColor theme="4" tint="0.79998168889431442"/>
      </patternFill>
    </fill>
    <fill>
      <patternFill patternType="solid">
        <fgColor rgb="FFF2F2F2"/>
        <bgColor rgb="FFFFFFFF"/>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rgb="FF42281C"/>
      </left>
      <right style="thin">
        <color rgb="FF42281C"/>
      </right>
      <top style="thin">
        <color rgb="FF42281C"/>
      </top>
      <bottom style="thin">
        <color rgb="FF42281C"/>
      </bottom>
      <diagonal/>
    </border>
    <border>
      <left style="thin">
        <color rgb="FF42281C"/>
      </left>
      <right style="thin">
        <color rgb="FF42281C"/>
      </right>
      <top style="thin">
        <color rgb="FF42281C"/>
      </top>
      <bottom/>
      <diagonal/>
    </border>
    <border>
      <left style="thin">
        <color rgb="FF42281C"/>
      </left>
      <right/>
      <top style="thin">
        <color rgb="FF42281C"/>
      </top>
      <bottom style="thin">
        <color rgb="FF42281C"/>
      </bottom>
      <diagonal/>
    </border>
    <border>
      <left/>
      <right/>
      <top style="thin">
        <color rgb="FF42281C"/>
      </top>
      <bottom style="thin">
        <color rgb="FF42281C"/>
      </bottom>
      <diagonal/>
    </border>
    <border>
      <left/>
      <right style="thin">
        <color rgb="FF42281C"/>
      </right>
      <top style="thin">
        <color rgb="FF42281C"/>
      </top>
      <bottom style="thin">
        <color rgb="FF42281C"/>
      </bottom>
      <diagonal/>
    </border>
    <border>
      <left style="thin">
        <color rgb="FF42281C"/>
      </left>
      <right style="thin">
        <color rgb="FF42281C"/>
      </right>
      <top/>
      <bottom style="thin">
        <color rgb="FF42281C"/>
      </bottom>
      <diagonal/>
    </border>
    <border>
      <left style="thin">
        <color rgb="FF42281C"/>
      </left>
      <right style="thin">
        <color rgb="FF42281C"/>
      </right>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6" fillId="0" borderId="0"/>
    <xf numFmtId="0" fontId="25" fillId="0" borderId="0"/>
  </cellStyleXfs>
  <cellXfs count="155">
    <xf numFmtId="0" fontId="0" fillId="0" borderId="0" xfId="0"/>
    <xf numFmtId="49" fontId="0" fillId="0" borderId="1" xfId="0" applyNumberFormat="1" applyBorder="1" applyAlignment="1">
      <alignment vertical="top"/>
    </xf>
    <xf numFmtId="0" fontId="0" fillId="0" borderId="1" xfId="0" applyBorder="1"/>
    <xf numFmtId="0" fontId="1" fillId="2" borderId="1" xfId="0" applyFont="1" applyFill="1" applyBorder="1"/>
    <xf numFmtId="0" fontId="1" fillId="2" borderId="0" xfId="0" applyFont="1" applyFill="1"/>
    <xf numFmtId="0" fontId="2" fillId="2" borderId="0" xfId="0" applyFont="1" applyFill="1" applyAlignment="1">
      <alignment wrapText="1"/>
    </xf>
    <xf numFmtId="0" fontId="2" fillId="0" borderId="0" xfId="0" applyFont="1"/>
    <xf numFmtId="49" fontId="1" fillId="2" borderId="1" xfId="0" applyNumberFormat="1" applyFont="1" applyFill="1" applyBorder="1"/>
    <xf numFmtId="49" fontId="0" fillId="0" borderId="1" xfId="0" applyNumberFormat="1" applyBorder="1"/>
    <xf numFmtId="49" fontId="0" fillId="0" borderId="0" xfId="0" applyNumberFormat="1"/>
    <xf numFmtId="2" fontId="0" fillId="0" borderId="3" xfId="0" applyNumberFormat="1" applyBorder="1" applyAlignment="1">
      <alignment vertical="top"/>
    </xf>
    <xf numFmtId="49" fontId="0" fillId="0" borderId="3" xfId="0" applyNumberFormat="1" applyBorder="1" applyAlignment="1">
      <alignment vertical="top"/>
    </xf>
    <xf numFmtId="49" fontId="0" fillId="5" borderId="3" xfId="0" applyNumberFormat="1" applyFill="1" applyBorder="1" applyAlignment="1">
      <alignment vertical="top"/>
    </xf>
    <xf numFmtId="0" fontId="4" fillId="3" borderId="4" xfId="0" applyFont="1" applyFill="1" applyBorder="1" applyAlignment="1">
      <alignment horizontal="center" vertical="top"/>
    </xf>
    <xf numFmtId="0" fontId="4" fillId="4" borderId="2" xfId="0" applyFont="1" applyFill="1" applyBorder="1" applyAlignment="1">
      <alignment horizontal="center" vertical="top"/>
    </xf>
    <xf numFmtId="0" fontId="4" fillId="3" borderId="2" xfId="0" applyFont="1" applyFill="1" applyBorder="1" applyAlignment="1">
      <alignment horizontal="center" vertical="top"/>
    </xf>
    <xf numFmtId="0" fontId="4" fillId="4" borderId="3" xfId="0" applyFont="1" applyFill="1" applyBorder="1" applyAlignment="1">
      <alignment horizontal="center" vertical="top"/>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4" fillId="3" borderId="1" xfId="0" applyFont="1" applyFill="1" applyBorder="1" applyAlignment="1">
      <alignment horizontal="center" vertical="top"/>
    </xf>
    <xf numFmtId="49" fontId="0" fillId="5" borderId="4" xfId="0" applyNumberFormat="1" applyFill="1" applyBorder="1" applyAlignment="1">
      <alignment vertical="top"/>
    </xf>
    <xf numFmtId="0" fontId="0" fillId="5" borderId="2" xfId="0" applyFill="1" applyBorder="1"/>
    <xf numFmtId="49" fontId="0" fillId="5" borderId="2" xfId="0" applyNumberFormat="1" applyFill="1" applyBorder="1" applyAlignment="1">
      <alignment vertical="top"/>
    </xf>
    <xf numFmtId="0" fontId="0" fillId="5" borderId="2" xfId="0" applyFill="1" applyBorder="1" applyAlignment="1">
      <alignment vertical="top"/>
    </xf>
    <xf numFmtId="49" fontId="0" fillId="5" borderId="2" xfId="0" applyNumberFormat="1" applyFill="1" applyBorder="1"/>
    <xf numFmtId="49" fontId="0" fillId="0" borderId="4" xfId="0" applyNumberFormat="1" applyBorder="1" applyAlignment="1">
      <alignment vertical="top"/>
    </xf>
    <xf numFmtId="49" fontId="0" fillId="0" borderId="2" xfId="0" applyNumberFormat="1" applyBorder="1" applyAlignment="1">
      <alignment vertical="top"/>
    </xf>
    <xf numFmtId="0" fontId="0" fillId="0" borderId="2" xfId="0" applyBorder="1"/>
    <xf numFmtId="0" fontId="0" fillId="0" borderId="2" xfId="0" applyBorder="1" applyAlignment="1">
      <alignment vertical="top"/>
    </xf>
    <xf numFmtId="49" fontId="0" fillId="0" borderId="2" xfId="0" applyNumberFormat="1" applyBorder="1"/>
    <xf numFmtId="2" fontId="0" fillId="5" borderId="3" xfId="0" applyNumberFormat="1" applyFill="1" applyBorder="1" applyAlignment="1">
      <alignment vertical="top"/>
    </xf>
    <xf numFmtId="0" fontId="0" fillId="5" borderId="2" xfId="0" applyFill="1" applyBorder="1" applyAlignment="1">
      <alignment wrapText="1"/>
    </xf>
    <xf numFmtId="2" fontId="0" fillId="5" borderId="2" xfId="0" applyNumberFormat="1" applyFill="1" applyBorder="1" applyAlignment="1">
      <alignment vertical="top"/>
    </xf>
    <xf numFmtId="0" fontId="2" fillId="0" borderId="1" xfId="0" applyFont="1" applyBorder="1"/>
    <xf numFmtId="49" fontId="0" fillId="0" borderId="1" xfId="0" quotePrefix="1" applyNumberFormat="1" applyBorder="1" applyAlignment="1">
      <alignment vertical="top"/>
    </xf>
    <xf numFmtId="0" fontId="0" fillId="0" borderId="1" xfId="0" applyBorder="1" applyAlignment="1">
      <alignment wrapText="1"/>
    </xf>
    <xf numFmtId="49" fontId="0" fillId="0" borderId="1" xfId="0" applyNumberFormat="1" applyBorder="1" applyAlignment="1">
      <alignment horizontal="left" vertical="top"/>
    </xf>
    <xf numFmtId="0" fontId="0" fillId="0" borderId="1" xfId="0" applyBorder="1" applyAlignment="1">
      <alignment horizontal="left"/>
    </xf>
    <xf numFmtId="49" fontId="3" fillId="0" borderId="1" xfId="0" applyNumberFormat="1" applyFont="1" applyBorder="1" applyAlignment="1">
      <alignment horizontal="left" vertical="top"/>
    </xf>
    <xf numFmtId="0" fontId="7" fillId="6" borderId="1" xfId="1" applyFont="1" applyFill="1" applyBorder="1"/>
    <xf numFmtId="49" fontId="7" fillId="6" borderId="1" xfId="1" applyNumberFormat="1" applyFont="1" applyFill="1" applyBorder="1"/>
    <xf numFmtId="0" fontId="6" fillId="0" borderId="0" xfId="1"/>
    <xf numFmtId="0" fontId="6" fillId="0" borderId="1" xfId="1" applyBorder="1"/>
    <xf numFmtId="49" fontId="6" fillId="0" borderId="1" xfId="1" applyNumberFormat="1" applyBorder="1" applyAlignment="1">
      <alignment vertical="top"/>
    </xf>
    <xf numFmtId="49" fontId="8" fillId="0" borderId="1" xfId="1" applyNumberFormat="1" applyFont="1" applyBorder="1" applyAlignment="1">
      <alignment vertical="top"/>
    </xf>
    <xf numFmtId="49" fontId="9" fillId="7" borderId="1" xfId="1" applyNumberFormat="1" applyFont="1" applyFill="1" applyBorder="1" applyAlignment="1">
      <alignment vertical="top"/>
    </xf>
    <xf numFmtId="49" fontId="6" fillId="0" borderId="1" xfId="1" applyNumberFormat="1" applyBorder="1"/>
    <xf numFmtId="49" fontId="8" fillId="0" borderId="1" xfId="0" applyNumberFormat="1" applyFont="1" applyBorder="1" applyAlignment="1">
      <alignment vertical="top"/>
    </xf>
    <xf numFmtId="49" fontId="0" fillId="8" borderId="1" xfId="0" applyNumberFormat="1" applyFill="1" applyBorder="1" applyAlignment="1">
      <alignment vertical="top"/>
    </xf>
    <xf numFmtId="0" fontId="2" fillId="8" borderId="1" xfId="0" applyFont="1" applyFill="1" applyBorder="1"/>
    <xf numFmtId="0" fontId="1" fillId="2" borderId="1" xfId="0" applyFont="1" applyFill="1" applyBorder="1" applyAlignment="1">
      <alignment horizontal="left"/>
    </xf>
    <xf numFmtId="0" fontId="0" fillId="0" borderId="0" xfId="0" applyAlignment="1">
      <alignment horizontal="left"/>
    </xf>
    <xf numFmtId="0" fontId="10" fillId="0" borderId="0" xfId="0" applyFont="1" applyAlignment="1">
      <alignment wrapText="1"/>
    </xf>
    <xf numFmtId="0" fontId="10" fillId="0" borderId="0" xfId="0" applyFont="1" applyAlignment="1">
      <alignment horizontal="center" vertical="top" wrapText="1"/>
    </xf>
    <xf numFmtId="0" fontId="10" fillId="0" borderId="0" xfId="0" applyFont="1" applyAlignment="1">
      <alignment horizontal="center" vertical="top"/>
    </xf>
    <xf numFmtId="49" fontId="0" fillId="0" borderId="0" xfId="0" applyNumberFormat="1" applyAlignment="1">
      <alignment vertical="top" wrapText="1"/>
    </xf>
    <xf numFmtId="49" fontId="0" fillId="0" borderId="0" xfId="0" applyNumberFormat="1" applyAlignment="1">
      <alignment vertical="top"/>
    </xf>
    <xf numFmtId="0" fontId="0" fillId="0" borderId="0" xfId="0" applyAlignment="1">
      <alignment vertical="top"/>
    </xf>
    <xf numFmtId="0" fontId="0" fillId="0" borderId="0" xfId="0" applyAlignment="1">
      <alignment wrapText="1"/>
    </xf>
    <xf numFmtId="0" fontId="12" fillId="0" borderId="1" xfId="0" applyFont="1" applyBorder="1" applyAlignment="1">
      <alignment horizontal="center"/>
    </xf>
    <xf numFmtId="1" fontId="12" fillId="0" borderId="1" xfId="0" applyNumberFormat="1" applyFon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0" fillId="0" borderId="5" xfId="0" applyBorder="1"/>
    <xf numFmtId="49" fontId="1" fillId="0" borderId="1" xfId="0" applyNumberFormat="1" applyFont="1" applyBorder="1" applyAlignment="1">
      <alignment vertical="top"/>
    </xf>
    <xf numFmtId="0" fontId="1" fillId="9" borderId="1" xfId="0" applyFont="1" applyFill="1" applyBorder="1"/>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4" fillId="0" borderId="11" xfId="0" applyFont="1" applyBorder="1" applyAlignment="1">
      <alignment horizontal="center" vertical="center"/>
    </xf>
    <xf numFmtId="0" fontId="15" fillId="8" borderId="9" xfId="0" applyFont="1" applyFill="1" applyBorder="1" applyAlignment="1">
      <alignment horizontal="center" vertical="center"/>
    </xf>
    <xf numFmtId="49" fontId="0" fillId="8" borderId="1" xfId="0" applyNumberFormat="1" applyFill="1" applyBorder="1" applyAlignment="1">
      <alignment vertical="top" wrapText="1"/>
    </xf>
    <xf numFmtId="0" fontId="0" fillId="0" borderId="12" xfId="0" applyBorder="1"/>
    <xf numFmtId="49" fontId="0" fillId="0" borderId="12" xfId="0" applyNumberFormat="1" applyBorder="1" applyAlignment="1">
      <alignment vertical="top"/>
    </xf>
    <xf numFmtId="49" fontId="0" fillId="0" borderId="12" xfId="0" applyNumberFormat="1" applyBorder="1"/>
    <xf numFmtId="0" fontId="17" fillId="0" borderId="13"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0" fillId="0" borderId="1" xfId="0" applyFont="1" applyBorder="1" applyAlignment="1">
      <alignment vertical="center"/>
    </xf>
    <xf numFmtId="0" fontId="20" fillId="8" borderId="1" xfId="0" applyFont="1" applyFill="1" applyBorder="1" applyAlignment="1">
      <alignment vertical="center" wrapText="1"/>
    </xf>
    <xf numFmtId="0" fontId="21" fillId="11" borderId="1" xfId="0" applyFont="1" applyFill="1" applyBorder="1" applyAlignment="1">
      <alignment horizontal="center" vertical="center"/>
    </xf>
    <xf numFmtId="0" fontId="21" fillId="11" borderId="1" xfId="0" applyFont="1" applyFill="1" applyBorder="1" applyAlignment="1">
      <alignment vertical="center" wrapText="1"/>
    </xf>
    <xf numFmtId="0" fontId="21" fillId="11" borderId="1" xfId="0" applyFont="1" applyFill="1" applyBorder="1" applyAlignment="1">
      <alignment vertical="center"/>
    </xf>
    <xf numFmtId="0" fontId="20" fillId="0" borderId="12" xfId="0" applyFont="1" applyBorder="1" applyAlignment="1">
      <alignment horizontal="center" vertical="center"/>
    </xf>
    <xf numFmtId="0" fontId="20" fillId="0" borderId="12" xfId="0" applyFont="1" applyBorder="1" applyAlignment="1">
      <alignment vertical="center" wrapText="1"/>
    </xf>
    <xf numFmtId="0" fontId="21" fillId="0" borderId="12" xfId="0" applyFont="1" applyBorder="1" applyAlignment="1">
      <alignment horizontal="center" vertical="center"/>
    </xf>
    <xf numFmtId="0" fontId="22" fillId="0" borderId="1" xfId="0" applyFont="1" applyBorder="1" applyAlignment="1">
      <alignment horizontal="center" vertical="center" wrapText="1"/>
    </xf>
    <xf numFmtId="0" fontId="20" fillId="0" borderId="12" xfId="0" applyFont="1" applyBorder="1" applyAlignment="1">
      <alignment vertical="center"/>
    </xf>
    <xf numFmtId="0" fontId="21" fillId="11" borderId="12" xfId="0" applyFont="1" applyFill="1" applyBorder="1" applyAlignment="1">
      <alignment horizontal="center" vertical="center"/>
    </xf>
    <xf numFmtId="0" fontId="21" fillId="11" borderId="12" xfId="0" applyFont="1" applyFill="1" applyBorder="1" applyAlignment="1">
      <alignment vertical="center" wrapText="1"/>
    </xf>
    <xf numFmtId="0" fontId="21" fillId="11" borderId="12" xfId="0" applyFont="1" applyFill="1" applyBorder="1" applyAlignment="1">
      <alignment vertical="center"/>
    </xf>
    <xf numFmtId="1" fontId="21" fillId="0" borderId="1" xfId="0" applyNumberFormat="1" applyFont="1" applyBorder="1" applyAlignment="1">
      <alignment horizontal="center" vertical="center"/>
    </xf>
    <xf numFmtId="1" fontId="21" fillId="11" borderId="12" xfId="0" applyNumberFormat="1" applyFont="1" applyFill="1" applyBorder="1" applyAlignment="1">
      <alignment horizontal="center" vertical="center"/>
    </xf>
    <xf numFmtId="1" fontId="21" fillId="0" borderId="12" xfId="0" applyNumberFormat="1" applyFont="1" applyBorder="1" applyAlignment="1">
      <alignment horizontal="center" vertical="center"/>
    </xf>
    <xf numFmtId="0" fontId="20" fillId="8" borderId="12" xfId="0" applyFont="1" applyFill="1" applyBorder="1" applyAlignment="1">
      <alignment vertical="center" wrapText="1"/>
    </xf>
    <xf numFmtId="0" fontId="20" fillId="11" borderId="1" xfId="0" applyFont="1" applyFill="1" applyBorder="1" applyAlignment="1">
      <alignment horizontal="center" vertical="center"/>
    </xf>
    <xf numFmtId="0" fontId="20" fillId="11" borderId="1" xfId="0" applyFont="1" applyFill="1" applyBorder="1" applyAlignment="1">
      <alignment vertical="center" wrapText="1"/>
    </xf>
    <xf numFmtId="0" fontId="20" fillId="11" borderId="1" xfId="0" applyFont="1" applyFill="1" applyBorder="1" applyAlignment="1">
      <alignment vertical="center"/>
    </xf>
    <xf numFmtId="164" fontId="21" fillId="11" borderId="12" xfId="0" applyNumberFormat="1" applyFont="1" applyFill="1" applyBorder="1" applyAlignment="1">
      <alignment horizontal="center" vertical="center"/>
    </xf>
    <xf numFmtId="164" fontId="21" fillId="0" borderId="12" xfId="0" applyNumberFormat="1" applyFont="1" applyBorder="1" applyAlignment="1">
      <alignment horizontal="center" vertical="center"/>
    </xf>
    <xf numFmtId="49" fontId="20" fillId="0" borderId="12" xfId="0" applyNumberFormat="1" applyFont="1" applyBorder="1" applyAlignment="1">
      <alignment vertical="center"/>
    </xf>
    <xf numFmtId="0" fontId="23" fillId="0" borderId="1" xfId="0" applyFont="1" applyBorder="1" applyAlignment="1">
      <alignment vertical="center" wrapText="1"/>
    </xf>
    <xf numFmtId="0" fontId="21" fillId="12" borderId="1" xfId="0" applyFont="1" applyFill="1" applyBorder="1" applyAlignment="1">
      <alignment vertical="center" wrapText="1"/>
    </xf>
    <xf numFmtId="0" fontId="20" fillId="12" borderId="1" xfId="0" applyFont="1" applyFill="1" applyBorder="1" applyAlignment="1">
      <alignment vertical="center" wrapText="1"/>
    </xf>
    <xf numFmtId="0" fontId="16" fillId="0" borderId="0" xfId="0" applyFont="1"/>
    <xf numFmtId="0" fontId="0" fillId="12" borderId="0" xfId="0" applyFill="1"/>
    <xf numFmtId="0" fontId="0" fillId="12" borderId="0" xfId="0" applyFill="1" applyAlignment="1">
      <alignment wrapText="1"/>
    </xf>
    <xf numFmtId="0" fontId="1" fillId="2" borderId="1" xfId="0" applyFont="1" applyFill="1" applyBorder="1" applyAlignment="1">
      <alignment wrapText="1"/>
    </xf>
    <xf numFmtId="49" fontId="0" fillId="0" borderId="1" xfId="0" applyNumberFormat="1" applyBorder="1" applyAlignment="1">
      <alignment vertical="top" wrapText="1"/>
    </xf>
    <xf numFmtId="0" fontId="0" fillId="8" borderId="1" xfId="0" applyFill="1" applyBorder="1" applyAlignment="1">
      <alignment wrapText="1"/>
    </xf>
    <xf numFmtId="0" fontId="2" fillId="8" borderId="1" xfId="0" applyFont="1" applyFill="1" applyBorder="1" applyAlignment="1">
      <alignment wrapText="1"/>
    </xf>
    <xf numFmtId="0" fontId="2" fillId="0" borderId="1" xfId="0" applyFont="1" applyBorder="1" applyAlignment="1">
      <alignment wrapText="1"/>
    </xf>
    <xf numFmtId="0" fontId="11" fillId="0" borderId="1" xfId="0" applyFont="1" applyBorder="1" applyAlignment="1">
      <alignment wrapText="1"/>
    </xf>
    <xf numFmtId="49" fontId="0" fillId="0" borderId="5" xfId="0" applyNumberFormat="1" applyBorder="1" applyAlignment="1">
      <alignment vertical="top"/>
    </xf>
    <xf numFmtId="0" fontId="0" fillId="10" borderId="1" xfId="0" applyFill="1" applyBorder="1"/>
    <xf numFmtId="49" fontId="0" fillId="10" borderId="1" xfId="0" applyNumberFormat="1" applyFill="1" applyBorder="1" applyAlignment="1">
      <alignment vertical="top"/>
    </xf>
    <xf numFmtId="0" fontId="0" fillId="10" borderId="1" xfId="0" applyFill="1" applyBorder="1" applyAlignment="1">
      <alignment wrapText="1"/>
    </xf>
    <xf numFmtId="49" fontId="0" fillId="0" borderId="1" xfId="0" applyNumberFormat="1" applyBorder="1" applyAlignment="1">
      <alignment wrapText="1"/>
    </xf>
    <xf numFmtId="49" fontId="0" fillId="10" borderId="1" xfId="0" applyNumberFormat="1" applyFill="1" applyBorder="1"/>
    <xf numFmtId="0" fontId="24" fillId="10" borderId="1" xfId="0" applyFont="1" applyFill="1" applyBorder="1" applyAlignment="1">
      <alignment wrapText="1"/>
    </xf>
    <xf numFmtId="0" fontId="0" fillId="0" borderId="20" xfId="0" applyBorder="1"/>
    <xf numFmtId="49" fontId="0" fillId="0" borderId="20" xfId="0" applyNumberFormat="1" applyBorder="1" applyAlignment="1">
      <alignment vertical="top"/>
    </xf>
    <xf numFmtId="0" fontId="0" fillId="0" borderId="0" xfId="0" pivotButton="1"/>
    <xf numFmtId="0" fontId="25" fillId="0" borderId="0" xfId="2"/>
    <xf numFmtId="0" fontId="20" fillId="12" borderId="12" xfId="0" applyFont="1" applyFill="1" applyBorder="1" applyAlignment="1">
      <alignment vertical="center" wrapText="1"/>
    </xf>
    <xf numFmtId="49" fontId="2" fillId="0" borderId="1" xfId="0" applyNumberFormat="1" applyFont="1" applyBorder="1" applyAlignment="1">
      <alignment vertical="top"/>
    </xf>
    <xf numFmtId="49" fontId="2" fillId="0" borderId="1" xfId="0" applyNumberFormat="1" applyFont="1" applyBorder="1" applyAlignment="1">
      <alignment vertical="top" wrapText="1"/>
    </xf>
    <xf numFmtId="0" fontId="2" fillId="0" borderId="1" xfId="0" applyFont="1" applyBorder="1" applyAlignment="1">
      <alignment horizontal="left"/>
    </xf>
    <xf numFmtId="49" fontId="2" fillId="0" borderId="1" xfId="0" applyNumberFormat="1" applyFont="1" applyBorder="1"/>
    <xf numFmtId="49" fontId="2" fillId="0" borderId="1" xfId="0" applyNumberFormat="1" applyFont="1" applyBorder="1" applyAlignment="1">
      <alignment horizontal="left" vertical="top"/>
    </xf>
    <xf numFmtId="0" fontId="1" fillId="2" borderId="5" xfId="0" applyFont="1" applyFill="1" applyBorder="1" applyAlignment="1">
      <alignment wrapText="1"/>
    </xf>
    <xf numFmtId="0" fontId="0" fillId="0" borderId="5" xfId="0" applyBorder="1" applyAlignment="1">
      <alignment wrapText="1"/>
    </xf>
    <xf numFmtId="0" fontId="0" fillId="8" borderId="5" xfId="0" applyFill="1" applyBorder="1" applyAlignment="1">
      <alignment wrapText="1"/>
    </xf>
    <xf numFmtId="0" fontId="0" fillId="0" borderId="21" xfId="0" applyBorder="1" applyAlignment="1">
      <alignment wrapText="1"/>
    </xf>
    <xf numFmtId="49" fontId="0" fillId="0" borderId="22" xfId="0" applyNumberFormat="1" applyBorder="1" applyAlignment="1">
      <alignment vertical="top"/>
    </xf>
    <xf numFmtId="0" fontId="11" fillId="0" borderId="0" xfId="0" applyFont="1"/>
    <xf numFmtId="0" fontId="3" fillId="0" borderId="0" xfId="0" applyFont="1" applyAlignment="1">
      <alignment wrapText="1"/>
    </xf>
    <xf numFmtId="0" fontId="26" fillId="0" borderId="1" xfId="0" applyFont="1" applyBorder="1" applyAlignment="1">
      <alignment wrapText="1"/>
    </xf>
    <xf numFmtId="0" fontId="19" fillId="0" borderId="14" xfId="0" applyFont="1" applyBorder="1" applyAlignment="1">
      <alignment horizontal="center" wrapText="1"/>
    </xf>
    <xf numFmtId="0" fontId="19" fillId="0" borderId="19" xfId="0" applyFont="1" applyBorder="1" applyAlignment="1">
      <alignment horizont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cellXfs>
  <cellStyles count="3">
    <cellStyle name="Normal" xfId="0" builtinId="0"/>
    <cellStyle name="Normal 2" xfId="1" xr:uid="{8CAEEACB-0198-4AC8-8E74-911B266C165F}"/>
    <cellStyle name="Normal 3" xfId="2" xr:uid="{E08A0C08-C554-4CE0-8616-9E0A176B3F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LLES Amaury" refreshedDate="45170.694024305558" createdVersion="8" refreshedVersion="8" minRefreshableVersion="3" recordCount="195" xr:uid="{39470733-4479-495A-9D48-FFA205FACE1C}">
  <cacheSource type="worksheet">
    <worksheetSource ref="A1:T1048576" sheet="Inventaire général"/>
  </cacheSource>
  <cacheFields count="20">
    <cacheField name="Commune-site" numFmtId="0">
      <sharedItems containsBlank="1" count="40">
        <s v="Briord - rue Saint-Didier (01)"/>
        <s v="SRG - Route Nationale (69)"/>
        <s v="Saint-Savin - Les Communaux de Sartines (38) "/>
        <s v="Saint-Vulbas - A726"/>
        <s v="Sainte-Colombe - Les Petits Jardins"/>
        <s v="Vienne - rue du 11 novembre"/>
        <s v="SRG - Corderie"/>
        <s v="Sainte-Colombe - Le Bourg"/>
        <s v="Belley Clos de l'Evêché - Ain Fouille"/>
        <s v="Saint-Vulbas Pipa  Lot 10 phase 1Ain Fouille"/>
        <s v="Saint-Vulbas Pipa  Lot 7 Ain Fouille"/>
        <s v="Saint-Vulbas Pipa  Lot 9 secteur sud Ain Fouille"/>
        <s v="Saint-Vulbas Chemin des Grands Vignes Ain Diagnostic"/>
        <s v="Thonon 33 avenue Jules Ferry Haute-Savoie Diagnostic"/>
        <s v="Annecy Galbert Haute-Savoie Fouille"/>
        <s v="Annecy Ile Verte Haute-Savoie Fouille"/>
        <s v="Thyez Les Avullions 1 Haute-Savoie Fouille"/>
        <s v="Beaurepaire Fayaret Isère Diagnostic"/>
        <s v="Bourgoin-Jallieu Carnot Isère Diagnostic"/>
        <s v="Vienne Quai Frédéric Mistral Isère Diagnostic"/>
        <s v="Crolles Ecoquartier Isère Fouille"/>
        <s v="Moirans Médiathèque Isére Fouilles"/>
        <s v="Optevoz 369 Rue Tassier Isère Fouille"/>
        <s v="Optevoz 480 Rue Tassier Isère Fouille"/>
        <s v="Roybon Le Vatillier Sud Isère Fouille"/>
        <s v="Détrier Champ-Mercier Savoie Fouille"/>
        <s v="La Ravoire ZAC du Centre Savoie Diagnostic"/>
        <s v="Bourget-du-Lac Savoie Diagnostic"/>
        <s v="Aoste – contournement ouest (phase 1)"/>
        <s v="Chambéry - av. Des François (73)"/>
        <s v="Gilly-sur-Isère - ZAC de la Bévière (73)"/>
        <s v="Saint-Jorioz - Tavan (74)"/>
        <s v="Vaulx-Milieu - Les Brosses (38)"/>
        <s v="Saint-Vulbas - En pierre Blanche"/>
        <s v="Aoste - Route de la Steida (38)"/>
        <s v="Faverges - ZAC du Viuz 2022"/>
        <s v="Optevoz 450 Rue Tassier Isère Fouille"/>
        <m/>
        <s v="Bourgoin-Jallieu, Passage Launay (38)"/>
        <s v="Annecy - 20 av.parc des sports"/>
      </sharedItems>
    </cacheField>
    <cacheField name="Inv." numFmtId="0">
      <sharedItems containsBlank="1" containsMixedTypes="1" containsNumber="1" containsInteger="1" minValue="10" maxValue="423"/>
    </cacheField>
    <cacheField name="Fait" numFmtId="0">
      <sharedItems containsBlank="1" containsMixedTypes="1" containsNumber="1" containsInteger="1" minValue="55" maxValue="61083"/>
    </cacheField>
    <cacheField name="US" numFmtId="0">
      <sharedItems containsBlank="1" containsMixedTypes="1" containsNumber="1" containsInteger="1" minValue="3" maxValue="5222"/>
    </cacheField>
    <cacheField name="Phasage" numFmtId="0">
      <sharedItems containsBlank="1"/>
    </cacheField>
    <cacheField name="Catégorie" numFmtId="0">
      <sharedItems containsBlank="1" count="10">
        <s v="Grise Grossière"/>
        <s v="Grise fine"/>
        <s v="Rouge"/>
        <s v="Ind"/>
        <m/>
        <s v="Fine" u="1"/>
        <s v="Couleur Rouge " u="1"/>
        <s v="?" u="1"/>
        <s v="Grossière" u="1"/>
        <s v="Ind." u="1"/>
      </sharedItems>
    </cacheField>
    <cacheField name="Forme" numFmtId="0">
      <sharedItems containsBlank="1" count="9">
        <s v="Pot"/>
        <s v="-"/>
        <s v="Plat"/>
        <m/>
        <s v="indét."/>
        <s v="Jatte"/>
        <s v="plat "/>
        <s v="Pichet"/>
        <s v="Coupe" u="1"/>
      </sharedItems>
    </cacheField>
    <cacheField name="Description/Type" numFmtId="0">
      <sharedItems containsBlank="1"/>
    </cacheField>
    <cacheField name="Lecture" numFmtId="0">
      <sharedItems containsBlank="1"/>
    </cacheField>
    <cacheField name="Potier" numFmtId="0">
      <sharedItems containsBlank="1" count="40">
        <s v="-"/>
        <s v="Sedulus"/>
        <s v="Firminus"/>
        <s v="illisible"/>
        <s v="Matitumus"/>
        <s v="Sextinus"/>
        <s v="Sextus"/>
        <s v="Mascarpus"/>
        <s v="Vallo"/>
        <s v="Priscus"/>
        <s v="Seuvo"/>
        <s v="Seuvo / S.V.A."/>
        <s v="Marcus"/>
        <s v="Similis?"/>
        <s v="Bellinus"/>
        <s v="Mascuricus"/>
        <s v="Noster"/>
        <s v="Cassiolus"/>
        <s v="Martinus"/>
        <s v="?"/>
        <s v="Paullinus"/>
        <s v="Musicus"/>
        <s v="Paulinus ?"/>
        <s v="Saciro"/>
        <s v="Eius"/>
        <s v="Catullus"/>
        <s v="Agenor"/>
        <s v="Marcellus"/>
        <s v="Attius"/>
        <s v="Lucanus"/>
        <s v="SEVERINVS ou SEXTINUS F(ecit)"/>
        <s v="Quintus"/>
        <s v="T.A.S."/>
        <s v="C. A. Domestici"/>
        <s v="Luciolus"/>
        <s v="Iulius"/>
        <s v="D.A.Secundi"/>
        <s v="Maximus"/>
        <m/>
        <s v="(Illisible)"/>
      </sharedItems>
    </cacheField>
    <cacheField name="Dimension matrice" numFmtId="0">
      <sharedItems containsBlank="1"/>
    </cacheField>
    <cacheField name="Commentaire" numFmtId="0">
      <sharedItems containsBlank="1"/>
    </cacheField>
    <cacheField name="Ill." numFmtId="0">
      <sharedItems containsBlank="1" containsMixedTypes="1" containsNumber="1" containsInteger="1" minValue="3" maxValue="266"/>
    </cacheField>
    <cacheField name="Datation contexte" numFmtId="0">
      <sharedItems containsBlank="1"/>
    </cacheField>
    <cacheField name="Datation Etat" numFmtId="0">
      <sharedItems containsBlank="1" count="45">
        <s v="IIe s."/>
        <s v="HS"/>
        <s v="IIIe s."/>
        <s v="150-200"/>
        <s v="à compléter"/>
        <s v="début IIIe s."/>
        <s v="Fin IIe/début IIIe s."/>
        <m/>
        <s v="Seconde moitié IIe s."/>
        <s v="150/175"/>
        <s v="170-240"/>
        <s v="Fin IIe/IIIe s."/>
        <s v="Nettoyage"/>
        <s v="160-250"/>
        <s v="250-300"/>
        <s v="IVe s. "/>
        <s v="Non datée"/>
        <s v="Fin IIe -IIIe s. "/>
        <s v="20/200"/>
        <s v="Antiquité"/>
        <s v="150-300"/>
        <s v="-"/>
        <s v="200-250"/>
        <s v="Fin IIe-début IIIe s. "/>
        <s v="III-IVe s. "/>
        <s v="150-250"/>
        <s v="100-150"/>
        <s v="indét."/>
        <s v="200-300"/>
        <s v="150-230"/>
        <s v="Début IIe s."/>
        <s v="Milieu IIIe s."/>
        <s v="Début IVe s."/>
        <s v="Fin IIIe-début IVe s ?"/>
        <s v="Milieu IIe s ?"/>
        <s v="Mi IIe - IIIe s."/>
        <s v="Auguste?"/>
        <s v="Milieu IIe s."/>
        <s v="150-240"/>
        <s v="Courant IIe s."/>
        <s v="150-175"/>
        <s v="2nde moitié IIIe s."/>
        <s v="IIe-IIIe s. (US datée par la céramique allobroge)"/>
        <s v="2nde moitié IIe s. (?)"/>
        <s v="2nde moitié IIe s."/>
      </sharedItems>
    </cacheField>
    <cacheField name="Bibliographie" numFmtId="0">
      <sharedItems containsBlank="1"/>
    </cacheField>
    <cacheField name="Cantin et al. 2009" numFmtId="0">
      <sharedItems containsBlank="1" containsMixedTypes="1" containsNumber="1" containsInteger="1" minValue="33" maxValue="106" count="44">
        <s v="-"/>
        <s v="26"/>
        <s v="25"/>
        <s v="inédite"/>
        <s v="118"/>
        <s v="82"/>
        <s v="74"/>
        <s v="95'"/>
        <s v="111'"/>
        <s v="43"/>
        <s v="inédit"/>
        <s v="100'"/>
        <n v="82"/>
        <s v="1'"/>
        <s v="inédite, mais fragmentaire"/>
        <s v="63'"/>
        <s v="69'"/>
        <s v="11"/>
        <s v="51'"/>
        <n v="33"/>
        <s v="120'"/>
        <s v="5'"/>
        <s v="60 ou 60'"/>
        <s v="inédite fragmentaire"/>
        <s v="67'"/>
        <s v="20'"/>
        <s v="à retrouver"/>
        <s v="Matrice non identifiée"/>
        <n v="58"/>
        <s v="58'"/>
        <s v="Matrice ?"/>
        <s v="46'"/>
        <s v="70'"/>
        <n v="88"/>
        <s v="97'"/>
        <m/>
        <s v="à retrouver non lisible sur la photo du rapport"/>
        <n v="106"/>
        <s v="inédite ? N°100 ?"/>
        <s v="49'"/>
        <s v="112'"/>
        <s v="?"/>
        <s v="inédite (?)"/>
        <s v="inédite (?)"/>
      </sharedItems>
    </cacheField>
    <cacheField name="Description" numFmtId="0">
      <sharedItems containsBlank="1" longText="1"/>
    </cacheField>
    <cacheField name="Mobilier associé" numFmtId="0">
      <sharedItems containsBlank="1" longText="1"/>
    </cacheField>
    <cacheField name="Commentaire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5">
  <r>
    <x v="0"/>
    <s v="INV1177"/>
    <s v="F1"/>
    <s v="US322"/>
    <s v="État 3"/>
    <x v="0"/>
    <x v="0"/>
    <s v="-"/>
    <s v="-"/>
    <x v="0"/>
    <s v="-"/>
    <s v="fragmentaire"/>
    <s v="-"/>
    <s v="Milieu IIe s."/>
    <x v="0"/>
    <s v="Polo dir. à paraître"/>
    <x v="0"/>
    <s v="-"/>
    <m/>
    <s v="Comblement de puits"/>
  </r>
  <r>
    <x v="0"/>
    <s v="INV652"/>
    <s v="F280"/>
    <s v="US789"/>
    <s v="État 5"/>
    <x v="0"/>
    <x v="1"/>
    <s v="-"/>
    <s v="-"/>
    <x v="0"/>
    <s v="-"/>
    <s v="fragmentaire"/>
    <s v="-"/>
    <s v="160-240"/>
    <x v="1"/>
    <s v="Polo dir. à paraître"/>
    <x v="0"/>
    <s v="-"/>
    <s v="TS CG ph. 7 : Lez. 44"/>
    <s v="Contexte peu fiable"/>
  </r>
  <r>
    <x v="0"/>
    <s v="INV862"/>
    <m/>
    <s v="US1027"/>
    <s v="État 3"/>
    <x v="0"/>
    <x v="0"/>
    <s v="-"/>
    <s v="-"/>
    <x v="0"/>
    <s v="-"/>
    <s v="fragmentaire"/>
    <s v="-"/>
    <s v="150-200"/>
    <x v="0"/>
    <s v="Polo dir. à paraître"/>
    <x v="0"/>
    <s v="-"/>
    <s v="TS CG ph. 7 : Déch. 72 lisse, DraG. 36"/>
    <s v="-"/>
  </r>
  <r>
    <x v="0"/>
    <s v="INV452"/>
    <s v="F207"/>
    <s v="US517"/>
    <s v="État 4"/>
    <x v="0"/>
    <x v="0"/>
    <s v="-"/>
    <s v="(SED)VLV(SF)"/>
    <x v="1"/>
    <s v="diam. env. 38 mm"/>
    <s v="fragmentaire"/>
    <s v="452-1"/>
    <s v="daté avec allobroge"/>
    <x v="2"/>
    <s v="Polo dir. à paraître"/>
    <x v="0"/>
    <s v="Lecture interne proche des autres grossières même si l'écartement des lettres ne semble pas exactement le même"/>
    <s v="Dr. 20f/g ; TS CG : ph. 7 : Drag. 45, Lez. 44"/>
    <m/>
  </r>
  <r>
    <x v="0"/>
    <s v="INV128"/>
    <m/>
    <s v="US83"/>
    <s v="État 4"/>
    <x v="0"/>
    <x v="0"/>
    <s v="à col et l. débordante / Cantin et al. fig. 3, n°9"/>
    <s v="FIRM(INV)SF"/>
    <x v="2"/>
    <s v="diam. fond env. 66 mm"/>
    <s v="fragmentaire"/>
    <s v="-"/>
    <s v="Fin IIe-début IIIe s. "/>
    <x v="2"/>
    <s v="Polo dir. à paraître"/>
    <x v="0"/>
    <m/>
    <s v="TS CG ph. 7 : Déch. 72 excisé"/>
    <m/>
  </r>
  <r>
    <x v="0"/>
    <s v="INV1266"/>
    <s v="F1"/>
    <s v="US1711"/>
    <s v="Etat 3b"/>
    <x v="1"/>
    <x v="0"/>
    <s v="à côtes horizontales"/>
    <s v="FIRMINVSF"/>
    <x v="2"/>
    <s v="diam. 27 mm"/>
    <s v="complet"/>
    <s v="1266-1"/>
    <s v="à compléter"/>
    <x v="3"/>
    <s v="Polo dir. à paraître"/>
    <x v="1"/>
    <m/>
    <s v="TS CG phase 7 : Drag. 36"/>
    <m/>
  </r>
  <r>
    <x v="0"/>
    <s v="INV137"/>
    <m/>
    <s v="US75"/>
    <s v="État 4"/>
    <x v="0"/>
    <x v="0"/>
    <s v="à col cylindrique et l. en bourrelet"/>
    <s v="FIRMINVSF"/>
    <x v="2"/>
    <s v="diam. 40 mm"/>
    <s v="complet"/>
    <s v="137-1"/>
    <s v="160-250"/>
    <x v="2"/>
    <s v="Polo dir. à paraître"/>
    <x v="2"/>
    <m/>
    <s v="TS CG Ph. 7 : Drag. 36, L. 45, Drag? 37, phase 5 : Drag. 37  TS SG :Drag. 29b"/>
    <s v="contexte hétérogène"/>
  </r>
  <r>
    <x v="0"/>
    <s v="INV104"/>
    <s v="F90"/>
    <s v="US63"/>
    <s v="État 4"/>
    <x v="0"/>
    <x v="0"/>
    <s v="-"/>
    <s v="-INV-"/>
    <x v="0"/>
    <s v="-"/>
    <s v="fragmentaire"/>
    <s v="-"/>
    <s v="IIIe s."/>
    <x v="2"/>
    <s v="Polo dir. à paraître"/>
    <x v="0"/>
    <s v="-"/>
    <s v="TS CG Ph. 7 : Drag? 45, Drag. 37"/>
    <s v="Contexte peu fiable lié à un mur"/>
  </r>
  <r>
    <x v="0"/>
    <s v="INV934"/>
    <s v="F341"/>
    <s v="US1186"/>
    <s v="État 3"/>
    <x v="0"/>
    <x v="0"/>
    <s v="à col cylindrique et l. en bourrelet"/>
    <s v="MARTINVSF?"/>
    <x v="3"/>
    <s v="Diam. 36 mm"/>
    <s v="complet"/>
    <s v="934-1"/>
    <s v="-"/>
    <x v="0"/>
    <s v="Polo dir. à paraître"/>
    <x v="3"/>
    <s v="Lettres peu nettes. Impression de zigzag continu."/>
    <m/>
    <m/>
  </r>
  <r>
    <x v="0"/>
    <s v="INV681"/>
    <m/>
    <s v="US89"/>
    <s v="État 4"/>
    <x v="0"/>
    <x v="0"/>
    <s v="à col cylindrique et l. en bourrelet"/>
    <s v="MATITVMVSF "/>
    <x v="4"/>
    <s v="diam. 35 mm"/>
    <s v="complet"/>
    <s v="681-1"/>
    <s v="Courant IIIe s."/>
    <x v="2"/>
    <s v="Polo dir. à paraître"/>
    <x v="3"/>
    <s v="Lettres nettes, fines. Pas de ponctuation, ni de cercles ou point structurant l'estampille."/>
    <s v="Métallescente : décor à la barbotine, gobelet à bord en corniche ; TS CG Ph. 7 : plat"/>
    <m/>
  </r>
  <r>
    <x v="0"/>
    <s v="INV862"/>
    <m/>
    <s v="US1027"/>
    <s v="État 3b"/>
    <x v="1"/>
    <x v="0"/>
    <s v="-"/>
    <s v="SEDVLVS.F"/>
    <x v="1"/>
    <s v="diam. 28 mm"/>
    <s v="complet"/>
    <s v="862-1"/>
    <s v="Milieu IIe s."/>
    <x v="0"/>
    <s v="Polo dir. à paraître"/>
    <x v="3"/>
    <s v="Lettres males imprimées. Lecture interne. Ponctuation de part et d'autres du F. Pas de cercle ou de point central structurant l'estampille. La forme du premier S est curieuse."/>
    <s v="Associé à un Déch. 72 lisse et plus Drag. 36 de la phase 7 de Lezoux"/>
    <s v="Proche de la matrice n° 90"/>
  </r>
  <r>
    <x v="0"/>
    <s v="INV1187"/>
    <s v="F475"/>
    <s v="US1698"/>
    <s v="État 2"/>
    <x v="1"/>
    <x v="0"/>
    <s v="-"/>
    <s v="SEDVLVS.F."/>
    <x v="1"/>
    <s v="diam. 21 mm"/>
    <s v="fragmentaire"/>
    <s v="1187-1"/>
    <s v="150-200"/>
    <x v="0"/>
    <s v="Polo dir. à paraître"/>
    <x v="3"/>
    <s v="Lettres nettes, Ponctuation de part et d'autre du F(ecit) et motif central, (croix ?) mal tracé. Lecture interne."/>
    <s v="Comblement de fosse. Associé à Drag. 36, Drag. 37 et L56 phases 6/7 de Lezoux"/>
    <m/>
  </r>
  <r>
    <x v="0"/>
    <s v="INV43"/>
    <s v="F70"/>
    <s v="US21"/>
    <s v="État 3"/>
    <x v="0"/>
    <x v="0"/>
    <s v="-"/>
    <s v="SEDVLVSF"/>
    <x v="1"/>
    <s v="diam. 40 mm"/>
    <s v="complet"/>
    <s v="43-1"/>
    <s v="Peu caractéristique, hétérogène"/>
    <x v="0"/>
    <s v="Polo dir. à paraître"/>
    <x v="3"/>
    <s v="Lettres males imprimées ou tracées. Lecture interne. Doute sur la présence de ponctuation. "/>
    <s v="Associé à un mortier estampillé SABIN+ et un gobelet en CRA"/>
    <s v="Hétérogène"/>
  </r>
  <r>
    <x v="0"/>
    <s v="INV109"/>
    <m/>
    <s v="US74"/>
    <s v="État 4"/>
    <x v="1"/>
    <x v="0"/>
    <s v="-"/>
    <s v="SEDVLVSF"/>
    <x v="1"/>
    <s v="Diam. 36 mm"/>
    <s v="complet"/>
    <s v="109-1"/>
    <s v="Milieu IIIe s."/>
    <x v="2"/>
    <s v="Polo dir. à paraître"/>
    <x v="3"/>
    <s v="Lettres males imprimées et tronquées"/>
    <s v="associé à Dr. 23 IIIVNMELISSI/ETMELISSE"/>
    <m/>
  </r>
  <r>
    <x v="0"/>
    <s v="INV125"/>
    <m/>
    <s v="US81"/>
    <s v="État 4"/>
    <x v="1"/>
    <x v="0"/>
    <s v="-"/>
    <s v="SEDVLVSF"/>
    <x v="1"/>
    <s v="diam. 42 mm"/>
    <s v="complet"/>
    <s v="125-1"/>
    <s v="Hétérogène Fin Ier et Milieu IIe s. ?"/>
    <x v="2"/>
    <s v="Polo dir. à paraître"/>
    <x v="3"/>
    <s v="Lettres males imprimées ou tracées. Lecture interne. Absence de ponctuation de part et d'autres du F. Pas de cercle ou de point central structurant l'estampille. Le E est tronqué, le deuxième V semble constitué de deux barres. "/>
    <m/>
    <s v="Tracé plus fin que la marque de l'US21 mais la disposition est la même. Il pourrait s'agir de la même matrice."/>
  </r>
  <r>
    <x v="0"/>
    <s v="INV735"/>
    <s v="F92"/>
    <s v="US572"/>
    <s v="État 5"/>
    <x v="0"/>
    <x v="0"/>
    <s v="-"/>
    <s v="SEXT(INVS)FECIT"/>
    <x v="5"/>
    <s v="diam. 28 mm"/>
    <s v="complet"/>
    <s v="-"/>
    <s v="-"/>
    <x v="1"/>
    <s v="Polo dir. à paraître"/>
    <x v="4"/>
    <s v="fosse de récupération"/>
    <m/>
    <s v="Marque peut fréquent, surtout présente dans l'Isère (Aoste, Briord, Passins, Châteauneuf)"/>
  </r>
  <r>
    <x v="0"/>
    <s v="INV118"/>
    <m/>
    <s v="US79"/>
    <s v="État 7"/>
    <x v="1"/>
    <x v="0"/>
    <s v="-"/>
    <s v="SEXTVSF"/>
    <x v="6"/>
    <s v="diam. 19 mm"/>
    <s v="complet"/>
    <s v="118-1"/>
    <s v="160-240"/>
    <x v="1"/>
    <s v="Polo dir. à paraître"/>
    <x v="3"/>
    <s v="Variante de Cantin et al. 2009, n° 120, taille plus petite, absence du cercle intérieur"/>
    <s v="TS CG ph. 7 : Plat"/>
    <s v="Contexte non fiable"/>
  </r>
  <r>
    <x v="1"/>
    <s v="INV1018.3"/>
    <m/>
    <s v="US1012"/>
    <s v="Etat 2b"/>
    <x v="0"/>
    <x v="0"/>
    <s v="-"/>
    <s v="M-(ascar?)PV.F."/>
    <x v="7"/>
    <m/>
    <s v="fragmentaire"/>
    <n v="163"/>
    <s v="seconde moitié IIe s."/>
    <x v="4"/>
    <s v="Grasso dir. 2022"/>
    <x v="3"/>
    <s v="Lettres nettes, ponctuation triangulaire de part et d'autre du F de decit. Le nom début par M et se termine par PV. Point central entouré de 8 ttriangles"/>
    <m/>
    <m/>
  </r>
  <r>
    <x v="1"/>
    <s v="INV1016.11"/>
    <m/>
    <s v="US1013"/>
    <s v="Etat 2b"/>
    <x v="0"/>
    <x v="1"/>
    <s v="-"/>
    <s v="VALLO- "/>
    <x v="8"/>
    <s v="diam. 46 mm"/>
    <s v="fragmentaire"/>
    <n v="204"/>
    <s v="seconde moitié IIe s."/>
    <x v="4"/>
    <s v="Grasso dir. 2022"/>
    <x v="3"/>
    <s v="fragmentaire, incomplète. Lettres nettes et anguleusess. Incertitude sur la présence d'un motif central ou de ponctuation"/>
    <m/>
    <m/>
  </r>
  <r>
    <x v="1"/>
    <s v="INV1017.3"/>
    <m/>
    <s v="US1014"/>
    <s v="Etat 3"/>
    <x v="0"/>
    <x v="0"/>
    <s v="-"/>
    <s v="PRISCVSFE"/>
    <x v="9"/>
    <s v="diam. 24 cm"/>
    <s v="complet"/>
    <n v="9"/>
    <s v="Fin IIe/début IIIe s."/>
    <x v="4"/>
    <s v="Grasso dir. 2022"/>
    <x v="5"/>
    <m/>
    <m/>
    <s v="apparition charnière IIe/IIIe s. ?"/>
  </r>
  <r>
    <x v="1"/>
    <s v="INV1017.3"/>
    <m/>
    <s v="US1014"/>
    <s v="Etat 3"/>
    <x v="0"/>
    <x v="0"/>
    <s v="-"/>
    <s v="-"/>
    <x v="0"/>
    <m/>
    <s v="fragmentaire"/>
    <m/>
    <s v="Fin IIe/début IIIe s."/>
    <x v="4"/>
    <s v="Grasso dir. 2022"/>
    <x v="0"/>
    <s v="-"/>
    <m/>
    <m/>
  </r>
  <r>
    <x v="1"/>
    <s v="INV1053.7"/>
    <m/>
    <s v="US1015"/>
    <s v="Etat 3"/>
    <x v="0"/>
    <x v="1"/>
    <s v="-"/>
    <s v="PRISCVSFE"/>
    <x v="9"/>
    <s v="diam. 39 mm"/>
    <s v="complet"/>
    <n v="4"/>
    <s v="Fin IIe/début IIIe s."/>
    <x v="4"/>
    <s v="Grasso dir. 2022"/>
    <x v="6"/>
    <m/>
    <m/>
    <m/>
  </r>
  <r>
    <x v="1"/>
    <s v="INV1053.7"/>
    <m/>
    <s v="US1015"/>
    <s v="Etat 3"/>
    <x v="0"/>
    <x v="1"/>
    <s v="-"/>
    <s v="PRISCVSFE"/>
    <x v="9"/>
    <s v="diam. 28 mm"/>
    <s v="complet"/>
    <n v="3"/>
    <s v="Fin IIe/début IIIe s."/>
    <x v="4"/>
    <s v="Grasso dir. 2022"/>
    <x v="5"/>
    <m/>
    <m/>
    <m/>
  </r>
  <r>
    <x v="1"/>
    <s v="INV1029"/>
    <m/>
    <s v="US1026"/>
    <s v="Etat 3"/>
    <x v="0"/>
    <x v="0"/>
    <s v="-"/>
    <s v="SEVVOFE"/>
    <x v="10"/>
    <s v="diam. 15 mm"/>
    <s v="complet"/>
    <n v="12"/>
    <s v="Fin IIe/début IIIe s."/>
    <x v="4"/>
    <s v="Grasso dir. 2022"/>
    <x v="3"/>
    <m/>
    <m/>
    <s v="Proche de la marque 95, il s'agit néanmoins peut-être plus de SEVVOFE que de SEVVOF, ce qui en ferait une marque inédite"/>
  </r>
  <r>
    <x v="1"/>
    <s v="INV1064"/>
    <m/>
    <s v="US1029"/>
    <s v="Etat 3"/>
    <x v="0"/>
    <x v="1"/>
    <s v="-"/>
    <s v="PRISCVSFE"/>
    <x v="9"/>
    <s v="diam. 40 mm"/>
    <s v="complet"/>
    <n v="27"/>
    <s v="150-300"/>
    <x v="4"/>
    <s v="Grasso dir. 2022"/>
    <x v="6"/>
    <m/>
    <m/>
    <m/>
  </r>
  <r>
    <x v="1"/>
    <s v="INV1112"/>
    <m/>
    <s v="US1031"/>
    <s v="Etat 3"/>
    <x v="0"/>
    <x v="1"/>
    <s v="-"/>
    <s v="-O-"/>
    <x v="0"/>
    <m/>
    <s v="fragmentaire"/>
    <m/>
    <s v="Début IIIe s."/>
    <x v="4"/>
    <s v="Grasso dir. 2022"/>
    <x v="0"/>
    <s v="-"/>
    <s v="-"/>
    <s v="-"/>
  </r>
  <r>
    <x v="1"/>
    <s v="INV1010.1"/>
    <m/>
    <s v="US1040"/>
    <s v="Etat 2b"/>
    <x v="0"/>
    <x v="1"/>
    <s v="-"/>
    <s v="-OF-"/>
    <x v="0"/>
    <m/>
    <s v="fragmentaire"/>
    <m/>
    <s v="seconde moitié IIe s."/>
    <x v="4"/>
    <s v="Grasso dir. 2022"/>
    <x v="0"/>
    <s v="-"/>
    <s v="-"/>
    <s v="-"/>
  </r>
  <r>
    <x v="1"/>
    <s v="INV2023"/>
    <m/>
    <s v="US2001"/>
    <s v="non phasé"/>
    <x v="0"/>
    <x v="1"/>
    <s v="-"/>
    <s v="SEVVO.FECIT hedera"/>
    <x v="10"/>
    <s v="diam. 37,2 mm"/>
    <s v="complet"/>
    <n v="31"/>
    <s v="Décapage"/>
    <x v="4"/>
    <s v="Grasso dir. 2022"/>
    <x v="3"/>
    <s v="Lettres nettes. Ponctuation après le nom et hedera après fecit à peine visible. Point central entouré de 10 globules. Bordure denticulée à peine visible. Lecture interne"/>
    <m/>
    <m/>
  </r>
  <r>
    <x v="1"/>
    <s v="INV2011"/>
    <m/>
    <s v="US2005"/>
    <s v="Etat 4"/>
    <x v="0"/>
    <x v="1"/>
    <s v="-"/>
    <s v="SEVVOF."/>
    <x v="10"/>
    <s v="diam. 18 mm"/>
    <s v="complet"/>
    <n v="30"/>
    <s v="150-200"/>
    <x v="5"/>
    <s v="Grasso dir. 2022"/>
    <x v="7"/>
    <s v="Proche de la matrice 95 et s'en démarquant par une taille plus importante et une ponctuation triangulaire entre F et SEUVO"/>
    <m/>
    <m/>
  </r>
  <r>
    <x v="1"/>
    <s v="INV2045.8"/>
    <m/>
    <s v="US2011"/>
    <s v="Etat 3"/>
    <x v="0"/>
    <x v="0"/>
    <s v="-"/>
    <s v="PRISCVSFE"/>
    <x v="9"/>
    <s v="diam. 38 mm"/>
    <s v="complet"/>
    <n v="76"/>
    <s v="Début IIIe s."/>
    <x v="4"/>
    <s v="Grasso dir. 2022"/>
    <x v="6"/>
    <m/>
    <m/>
    <m/>
  </r>
  <r>
    <x v="1"/>
    <s v="INV2065.1"/>
    <m/>
    <s v="US2043"/>
    <s v="Etat 3"/>
    <x v="0"/>
    <x v="1"/>
    <s v="-"/>
    <s v="PRISCVSFE"/>
    <x v="9"/>
    <s v="diam. 38 mm"/>
    <s v="complet"/>
    <n v="113"/>
    <s v="Début IIIe s."/>
    <x v="4"/>
    <s v="Grasso dir. 2022"/>
    <x v="6"/>
    <m/>
    <m/>
    <m/>
  </r>
  <r>
    <x v="1"/>
    <s v="INV2065.1"/>
    <m/>
    <s v="US2043"/>
    <s v="Etat 3"/>
    <x v="0"/>
    <x v="2"/>
    <s v="-"/>
    <s v=" -SCVSF-"/>
    <x v="9"/>
    <s v="diam. 76 mm restit."/>
    <s v="fragmentaire"/>
    <m/>
    <s v="Début IIIe s."/>
    <x v="4"/>
    <s v="Grasso dir. 2022"/>
    <x v="0"/>
    <s v="-"/>
    <s v="-"/>
    <s v="-"/>
  </r>
  <r>
    <x v="1"/>
    <s v="INV2093.2"/>
    <s v="F2027"/>
    <s v="US2066"/>
    <s v="Etat 3"/>
    <x v="0"/>
    <x v="1"/>
    <s v="-"/>
    <s v="SEVVO.FECIT."/>
    <x v="10"/>
    <s v="diam. max 57 mm"/>
    <s v="complet"/>
    <n v="121"/>
    <s v="150-200"/>
    <x v="3"/>
    <s v="Grasso dir. 2022"/>
    <x v="8"/>
    <s v="Lettres nettes. Ponctuation après le nom et après Fecit. Point central. Cercle à l'intérieur et l'extérieur du nom. Lecture interne"/>
    <m/>
    <s v="Seule la taille la distingue de la matrice 111 (Aoste, SRG)"/>
  </r>
  <r>
    <x v="1"/>
    <s v="INV3020.1"/>
    <m/>
    <s v="US3033"/>
    <s v="Etat 2b"/>
    <x v="0"/>
    <x v="1"/>
    <s v="-"/>
    <s v="MASCARPVS.F"/>
    <x v="7"/>
    <s v="diam. 48 mm"/>
    <s v="complet"/>
    <n v="266"/>
    <s v="150-300"/>
    <x v="4"/>
    <s v="Grasso dir. 2022"/>
    <x v="3"/>
    <s v="Proche de la matrice déjà connue. Même lecture, même sens de lecture. Elle s'en distingue par des lettres plus anguleuses, trois cercles concentriques entourant le point central et une ponctuation de part et d'autre du F."/>
    <m/>
    <m/>
  </r>
  <r>
    <x v="1"/>
    <s v="INV1011.1"/>
    <m/>
    <s v="US1002"/>
    <s v="Etat 3"/>
    <x v="0"/>
    <x v="2"/>
    <s v="à l. aplatie"/>
    <s v="SEVVO.FEC et S.V.A"/>
    <x v="11"/>
    <s v="diam. 57 mm, L. 37,9 mm"/>
    <s v="complet"/>
    <n v="245"/>
    <s v="Fin IIe/début IIIe s."/>
    <x v="6"/>
    <s v="Grasso dir. 2022"/>
    <x v="3"/>
    <s v="Lettres nettes. Ponctuation lonsagique faiblement imprimée, point central entouré de quatre globules. Cercle à l'extérieur du nom. SVA imprimée en creux "/>
    <m/>
    <s v="Seuvo esclave de SVA ?"/>
  </r>
  <r>
    <x v="2"/>
    <m/>
    <s v="F1100"/>
    <m/>
    <m/>
    <x v="0"/>
    <x v="1"/>
    <m/>
    <s v="-PO- ou -PC-"/>
    <x v="0"/>
    <m/>
    <m/>
    <m/>
    <s v="150-200"/>
    <x v="4"/>
    <s v="Polo dir. 2021"/>
    <x v="0"/>
    <s v="_"/>
    <s v="daté avec sigillée du centre phase 6/7"/>
    <s v="_"/>
  </r>
  <r>
    <x v="2"/>
    <m/>
    <s v="F1092"/>
    <m/>
    <m/>
    <x v="0"/>
    <x v="1"/>
    <m/>
    <s v="MAR-(CVS)"/>
    <x v="12"/>
    <m/>
    <m/>
    <m/>
    <s v="TPQ Mi. IIe s."/>
    <x v="4"/>
    <s v="Polo dir. 2021"/>
    <x v="9"/>
    <s v="-"/>
    <s v="-"/>
    <m/>
  </r>
  <r>
    <x v="2"/>
    <m/>
    <s v="F1106"/>
    <m/>
    <m/>
    <x v="0"/>
    <x v="0"/>
    <m/>
    <s v="(S)IMI(LIS"/>
    <x v="13"/>
    <m/>
    <m/>
    <m/>
    <s v="TPQ Mi. IIe s."/>
    <x v="7"/>
    <s v="Polo dir. 2021, fig. 89 n° 1-2"/>
    <x v="0"/>
    <s v="-"/>
    <s v="-"/>
    <s v="rare, structure datée avec l'allobroge"/>
  </r>
  <r>
    <x v="3"/>
    <m/>
    <m/>
    <s v="us1394"/>
    <s v="phase 3e"/>
    <x v="0"/>
    <x v="0"/>
    <m/>
    <s v="BELLINVS.FECIT "/>
    <x v="14"/>
    <s v="diam. 42 mm"/>
    <m/>
    <m/>
    <m/>
    <x v="8"/>
    <s v="Prioux dir. 2014"/>
    <x v="10"/>
    <s v="Lettres nettes, lecture intérieure. Point central, cercle externe simple ou double (tracé approximatif). Ponctuation entre le nom et Fecit"/>
    <m/>
    <m/>
  </r>
  <r>
    <x v="4"/>
    <m/>
    <m/>
    <s v="US1010"/>
    <s v="Etat 5"/>
    <x v="0"/>
    <x v="3"/>
    <m/>
    <s v="SEVVOFEC"/>
    <x v="10"/>
    <s v="diam. 35 mm"/>
    <m/>
    <s v="(Cantin et al. 2009, 315)"/>
    <s v="150-200"/>
    <x v="5"/>
    <s v="Clément dir. 2019, pl. 11 n° 9"/>
    <x v="11"/>
    <s v="Lettres nettes. Lecture interne, point central, pas de ponctuation, cercles externes."/>
    <m/>
    <s v="Proche de la n° 100 (Annecy), sans la taille, ni la ponctuation"/>
  </r>
  <r>
    <x v="5"/>
    <m/>
    <m/>
    <s v="US2221"/>
    <s v="S2-5"/>
    <x v="0"/>
    <x v="3"/>
    <m/>
    <s v="S(EVV)OFEC"/>
    <x v="10"/>
    <m/>
    <m/>
    <m/>
    <m/>
    <x v="9"/>
    <s v="Zabeo 2020"/>
    <x v="0"/>
    <s v="-"/>
    <s v="-"/>
    <s v="matrice non identifiée"/>
  </r>
  <r>
    <x v="5"/>
    <m/>
    <m/>
    <s v="US2112"/>
    <s v="non phasé"/>
    <x v="0"/>
    <x v="0"/>
    <m/>
    <s v="…]EVVOFEC[… "/>
    <x v="10"/>
    <m/>
    <m/>
    <m/>
    <m/>
    <x v="3"/>
    <s v="Zabeo 2020"/>
    <x v="0"/>
    <s v="-"/>
    <s v="-"/>
    <s v="matrice non identifiée"/>
  </r>
  <r>
    <x v="6"/>
    <m/>
    <s v="F1007"/>
    <m/>
    <s v="Etat 2.3"/>
    <x v="0"/>
    <x v="3"/>
    <m/>
    <s v="SE(VVO)"/>
    <x v="10"/>
    <m/>
    <m/>
    <m/>
    <m/>
    <x v="10"/>
    <s v="Zabeo 2018"/>
    <x v="0"/>
    <s v="-"/>
    <s v="-"/>
    <s v="-"/>
  </r>
  <r>
    <x v="7"/>
    <m/>
    <m/>
    <s v="US63990"/>
    <s v="Horizon 7"/>
    <x v="0"/>
    <x v="3"/>
    <m/>
    <s v="(PRIS)SCVSFE"/>
    <x v="9"/>
    <s v="diam. 25,2 mm"/>
    <s v="Ill. 107"/>
    <m/>
    <m/>
    <x v="3"/>
    <s v="Clément dir. 2023"/>
    <x v="12"/>
    <s v="-"/>
    <s v="-"/>
    <m/>
  </r>
  <r>
    <x v="7"/>
    <m/>
    <m/>
    <s v="US63255"/>
    <s v="Horizon 7"/>
    <x v="0"/>
    <x v="3"/>
    <m/>
    <s v="SEVVO.FEC"/>
    <x v="10"/>
    <s v="diam. 35 mm"/>
    <s v="Ill. 106"/>
    <m/>
    <s v="140-210"/>
    <x v="11"/>
    <s v="Clément dir. 2023"/>
    <x v="11"/>
    <s v="Lettres nettes, lecture intérieure"/>
    <m/>
    <s v="Identique à celle des Petits Jardins"/>
  </r>
  <r>
    <x v="7"/>
    <m/>
    <m/>
    <s v="US64039"/>
    <s v="Horizon 8 et HS"/>
    <x v="0"/>
    <x v="3"/>
    <m/>
    <s v="VALLOFECI, hedera"/>
    <x v="8"/>
    <s v="L. 40"/>
    <s v="Ill. 103"/>
    <m/>
    <m/>
    <x v="12"/>
    <s v="Clément dir. 2023"/>
    <x v="3"/>
    <s v="Mauvaise impression, étoile à cinq branche au centre. Lecture externe. Hedera peu visible "/>
    <s v="-"/>
    <s v="Proche de la matrice 132 connue par deux exemplaires d'Aoste"/>
  </r>
  <r>
    <x v="7"/>
    <m/>
    <m/>
    <s v="US51314"/>
    <s v="Horizon 8 et HS"/>
    <x v="0"/>
    <x v="3"/>
    <m/>
    <s v="Q. (VERRI A)CHILLAEI. /(MAS)CVRICVS FEC"/>
    <x v="15"/>
    <s v="diam. 67,2 mm"/>
    <s v="Ill. 47"/>
    <m/>
    <s v="-"/>
    <x v="13"/>
    <s v="Clément dir. 2023"/>
    <x v="13"/>
    <s v="La barre du A est absente à la différence de la matrice 1"/>
    <m/>
    <m/>
  </r>
  <r>
    <x v="7"/>
    <m/>
    <m/>
    <s v="US51245"/>
    <s v="Horizon 8 et HS"/>
    <x v="0"/>
    <x v="3"/>
    <m/>
    <s v="non lue"/>
    <x v="0"/>
    <s v="Allobroge fragmentaire"/>
    <s v="non ill."/>
    <m/>
    <s v="-"/>
    <x v="7"/>
    <s v="Clément dir. 2023"/>
    <x v="0"/>
    <s v="-"/>
    <s v="-"/>
    <s v="-"/>
  </r>
  <r>
    <x v="7"/>
    <m/>
    <m/>
    <s v="US52787"/>
    <s v="Horizon 8 et HS"/>
    <x v="0"/>
    <x v="3"/>
    <m/>
    <s v="non lue"/>
    <x v="0"/>
    <s v="L. max. 78"/>
    <s v="Ill. 48"/>
    <m/>
    <m/>
    <x v="2"/>
    <s v="Clément dir. 2023"/>
    <x v="0"/>
    <s v="-"/>
    <s v="-"/>
    <s v="-"/>
  </r>
  <r>
    <x v="8"/>
    <m/>
    <m/>
    <s v="137"/>
    <s v="3"/>
    <x v="0"/>
    <x v="0"/>
    <s v="pot indét."/>
    <s v="VALLOFECIT"/>
    <x v="8"/>
    <s v="diam. 26 mm"/>
    <s v="fragmentaire"/>
    <m/>
    <s v="250-300"/>
    <x v="14"/>
    <s v="Ferber dir. 2009, fig. 67, n° 224"/>
    <x v="14"/>
    <s v="Lecture extérieure, lettres peu nettes. On suppose VALLOFECIT sans être certain de la forme des lettres"/>
    <m/>
    <m/>
  </r>
  <r>
    <x v="8"/>
    <m/>
    <m/>
    <s v="376"/>
    <s v="3"/>
    <x v="0"/>
    <x v="4"/>
    <s v="indét."/>
    <s v="NOSTER F"/>
    <x v="16"/>
    <s v="diam. 44 mm"/>
    <s v="complet"/>
    <m/>
    <s v="250-300"/>
    <x v="14"/>
    <s v="Ferber dir. 2009, fig. 64, n° 162"/>
    <x v="15"/>
    <s v="Lecture  intérieure. Point central (absent du relevé), point entre R et F absent de la matrice 63 à laquelle elle se superpose bien"/>
    <m/>
    <s v="L'absence de Noster dans le lot &quot;ancien&quot; de SRJ est sans doute du à sa plus faible diffusion dans ce secteur"/>
  </r>
  <r>
    <x v="8"/>
    <m/>
    <m/>
    <s v="501"/>
    <s v="3"/>
    <x v="0"/>
    <x v="4"/>
    <s v="indét."/>
    <s v=".VALLOFE[…"/>
    <x v="8"/>
    <s v="diam. 54 mm"/>
    <s v="fragmentaire"/>
    <m/>
    <s v="250-300"/>
    <x v="14"/>
    <s v="Ferber dir. 2009, fig. 59, n° 108"/>
    <x v="14"/>
    <s v="Lexture extérieure, grandes lettres. Ponctuation"/>
    <s v="-"/>
    <s v="Colette Laroche la compare à des exemplaires de Bourgoin (Chauffin 1952). Il s'agit de la même qu'une marque fragmentaire de Saint-Romain-en-Gal, route nationale"/>
  </r>
  <r>
    <x v="8"/>
    <m/>
    <m/>
    <s v="130"/>
    <s v="3"/>
    <x v="1"/>
    <x v="0"/>
    <s v="col court cannelé, panse ondée"/>
    <s v="NOSTIIR"/>
    <x v="16"/>
    <s v="diam. 24 mm"/>
    <s v="complet"/>
    <m/>
    <s v="250-300"/>
    <x v="14"/>
    <s v="Ferber dir. 2009, fig. 59, n° 75"/>
    <x v="3"/>
    <s v="Lexture rétrograde extérieure, E archaïque, point central"/>
    <s v="CL-B : D. 66 ; CRA : Lamb. 2/37"/>
    <s v="Colette signale un parallèle au musée d'Izernore (01) (inv. 944). Matrice absente à Aoste"/>
  </r>
  <r>
    <x v="8"/>
    <m/>
    <m/>
    <s v="346"/>
    <s v="3"/>
    <x v="1"/>
    <x v="0"/>
    <s v="pot indét."/>
    <s v="NOSTERF"/>
    <x v="16"/>
    <s v="diam. 40 mm"/>
    <s v="complet"/>
    <m/>
    <s v="250-300"/>
    <x v="14"/>
    <s v="Ferber dir. 2009, fig. 65, n° 179"/>
    <x v="16"/>
    <s v="Lecture intérieure. Point central. Cercle avec décor denticulé à l'extérieur du nom."/>
    <s v="CL B : Desbat 67, 84 ; CRA : Lamb. 2"/>
    <s v="Matrice proche de la 69 en plus réduit"/>
  </r>
  <r>
    <x v="8"/>
    <m/>
    <m/>
    <s v="130"/>
    <s v="3"/>
    <x v="0"/>
    <x v="0"/>
    <m/>
    <s v="(N)OSTII(R)"/>
    <x v="16"/>
    <s v="diam. 24 mm"/>
    <s v="fragmentaire"/>
    <m/>
    <s v="250-300"/>
    <x v="14"/>
    <s v="Ferber dir. 2009, fig. 59, n° 78"/>
    <x v="0"/>
    <s v="-"/>
    <s v="-"/>
    <s v="vraisemblablement identique à celle issue de la même US"/>
  </r>
  <r>
    <x v="8"/>
    <m/>
    <m/>
    <s v="130"/>
    <s v="3"/>
    <x v="1"/>
    <x v="0"/>
    <s v="pot indét."/>
    <s v="CASSIOL"/>
    <x v="17"/>
    <s v="diam. 20 mm. "/>
    <s v="complet"/>
    <m/>
    <s v="250-300"/>
    <x v="14"/>
    <s v="Ferber dir. 2009, fig. 59, n° 79"/>
    <x v="17"/>
    <s v="-"/>
    <s v="-"/>
    <s v="Les données semblent indiquer des occurrences à partir du milieu du IIIe s. Matrice connue à Aoste (n°869.10.22) et Bourg-en-Bresse (n°891-69)"/>
  </r>
  <r>
    <x v="8"/>
    <m/>
    <m/>
    <s v="346"/>
    <s v="3"/>
    <x v="2"/>
    <x v="5"/>
    <m/>
    <s v="illisible"/>
    <x v="3"/>
    <m/>
    <s v="complet"/>
    <m/>
    <s v="250-300"/>
    <x v="14"/>
    <s v="Ferber dir. 2009, fig. 65, n° 180"/>
    <x v="0"/>
    <m/>
    <m/>
    <s v="Colette Laroche la compare avec des estampilles illisibles de la fin du IIIe et du début du IVe s., observées à Saint-Romain-de-Jalionas, Belley et Izernore"/>
  </r>
  <r>
    <x v="8"/>
    <m/>
    <m/>
    <s v="266"/>
    <s v="5"/>
    <x v="0"/>
    <x v="0"/>
    <m/>
    <s v="CASSIOL"/>
    <x v="17"/>
    <m/>
    <s v="complet"/>
    <m/>
    <s v="IVe s."/>
    <x v="15"/>
    <s v="Ferber dir. 2009, fig. 68, n° 229"/>
    <x v="17"/>
    <m/>
    <m/>
    <m/>
  </r>
  <r>
    <x v="8"/>
    <m/>
    <m/>
    <s v="325"/>
    <s v="?"/>
    <x v="3"/>
    <x v="0"/>
    <m/>
    <s v="SFVDD ou SFEUDD"/>
    <x v="3"/>
    <m/>
    <s v="fragmentaire"/>
    <m/>
    <s v="Non datée"/>
    <x v="16"/>
    <s v="Ferber dir. 2009, fig. 67,  n° 222"/>
    <x v="0"/>
    <s v="Ne forme pas un nom cohérent."/>
    <m/>
    <m/>
  </r>
  <r>
    <x v="9"/>
    <m/>
    <m/>
    <s v="1008"/>
    <m/>
    <x v="0"/>
    <x v="0"/>
    <m/>
    <s v="M(AR)TINVSFE"/>
    <x v="18"/>
    <s v="diam. 23 mm"/>
    <s v="fragmentaire"/>
    <m/>
    <s v="Fin IIe -IIIe s. "/>
    <x v="17"/>
    <m/>
    <x v="10"/>
    <s v="E  de Fecit M de martinus liés. Point central. Lecture difficile à cause d'une mauvaise conservation"/>
    <s v="-"/>
    <m/>
  </r>
  <r>
    <x v="10"/>
    <m/>
    <m/>
    <s v="2608"/>
    <m/>
    <x v="1"/>
    <x v="0"/>
    <s v="col court cannelé"/>
    <s v="?"/>
    <x v="19"/>
    <s v="diam. 22 mm"/>
    <s v="fragmentaire"/>
    <m/>
    <s v="Fin IIe -IIIe s. "/>
    <x v="17"/>
    <m/>
    <x v="3"/>
    <m/>
    <m/>
    <s v="Non lue peut-etre martinus avec MA liés comme sur les matrices 44-45"/>
  </r>
  <r>
    <x v="11"/>
    <m/>
    <m/>
    <s v="2035"/>
    <s v="3-4"/>
    <x v="0"/>
    <x v="0"/>
    <s v="indét."/>
    <s v="PAU(LLINUS).F."/>
    <x v="20"/>
    <s v="diam. 39 mm"/>
    <s v="fragmentaire"/>
    <m/>
    <s v="Fossé HE "/>
    <x v="18"/>
    <m/>
    <x v="3"/>
    <s v="Lettres nettes, lecture intérieure. Ponctuation de part et d'autres du F. Point central, cercles à l'intérieur et l'extérieur du nom"/>
    <m/>
    <m/>
  </r>
  <r>
    <x v="11"/>
    <m/>
    <m/>
    <s v="2274"/>
    <s v="?"/>
    <x v="0"/>
    <x v="0"/>
    <s v="indét."/>
    <s v="SEVVO.F."/>
    <x v="10"/>
    <m/>
    <m/>
    <m/>
    <s v="Antiquité"/>
    <x v="19"/>
    <m/>
    <x v="7"/>
    <m/>
    <m/>
    <s v="Possiblement matrice 95. La taille est plus grande sur la photo avec échelle. Vérification dimension"/>
  </r>
  <r>
    <x v="11"/>
    <m/>
    <m/>
    <s v="2332"/>
    <s v="?"/>
    <x v="0"/>
    <x v="1"/>
    <s v="-"/>
    <s v="…]FE[... / …]EI[…"/>
    <x v="0"/>
    <m/>
    <s v="fragmentaire"/>
    <m/>
    <s v="Antiquité"/>
    <x v="19"/>
    <m/>
    <x v="0"/>
    <s v="-"/>
    <s v="-"/>
    <s v="Potentiellement inédit car disposée sur deux lignes comme les estampilles de Q. VERRI ACHILLAEI / MASCURICUSF, mais l'organisation et ne correspond pas à la matrice connue"/>
  </r>
  <r>
    <x v="11"/>
    <m/>
    <m/>
    <s v="2557-100"/>
    <m/>
    <x v="0"/>
    <x v="1"/>
    <m/>
    <s v="SEXTVS.F."/>
    <x v="6"/>
    <s v="diam. 20 mm. "/>
    <s v="complet"/>
    <m/>
    <s v="Antiquité"/>
    <x v="19"/>
    <m/>
    <x v="3"/>
    <s v="Lettres nettes, lecture intérérieure. Ponctuation de part et d'autres du F. Motif de rosette centrale à quatre pétales. Cercle extétieur"/>
    <m/>
    <m/>
  </r>
  <r>
    <x v="11"/>
    <m/>
    <m/>
    <s v="2806-100"/>
    <m/>
    <x v="0"/>
    <x v="0"/>
    <s v="-"/>
    <s v="SEUVO.FE."/>
    <x v="10"/>
    <s v="diam. 27 mm"/>
    <m/>
    <m/>
    <s v="Antiquité"/>
    <x v="19"/>
    <m/>
    <x v="3"/>
    <s v="Lettres nettes et épaisses._x000a_Ponctuation de part et d'autre de FE(cit). Lecture intérieure. Point en forme_x000a_d’étoile au centre.  Décor denticulé sur_x000a_l’extérieur du nom."/>
    <m/>
    <s v="Proche de la 98 (Isle-d'Abeau). Ponctuation de part et d'autres du FE et seulement après FE dans la biblio."/>
  </r>
  <r>
    <x v="11"/>
    <m/>
    <m/>
    <s v="2980"/>
    <s v="?"/>
    <x v="0"/>
    <x v="0"/>
    <s v="indét."/>
    <s v="MUSICUS F"/>
    <x v="21"/>
    <s v="diam. 47 mm"/>
    <m/>
    <m/>
    <s v="Antiquité"/>
    <x v="19"/>
    <m/>
    <x v="10"/>
    <s v="Lettres nettes, lecture extérieure, cercles épais à l'intérieur et extérieur du nom, point central. F chevauchant le M"/>
    <m/>
    <s v="Structure proche de marques connu à Vienne : MASCVRICVS, SEVVO et PRISCUS,  Cercle externe et interne, point au centre"/>
  </r>
  <r>
    <x v="11"/>
    <m/>
    <m/>
    <s v="2980"/>
    <s v="?"/>
    <x v="0"/>
    <x v="0"/>
    <s v="indét."/>
    <s v="…]CIT.B[…"/>
    <x v="0"/>
    <s v="L. cons. 33 mm"/>
    <s v="fragmentaire"/>
    <m/>
    <s v="Antiquité"/>
    <x v="19"/>
    <m/>
    <x v="10"/>
    <s v="Fecit hedera B. lettres nettes"/>
    <m/>
    <s v="Il pourrait s'agir d'une autre matrice pour BELLICVS"/>
  </r>
  <r>
    <x v="11"/>
    <m/>
    <m/>
    <s v="2980"/>
    <s v="?"/>
    <x v="0"/>
    <x v="2"/>
    <s v="à bord épaissi"/>
    <s v="PAV[…](F)E"/>
    <x v="22"/>
    <s v="diam. env. 60 mml"/>
    <m/>
    <m/>
    <s v="Antiquité"/>
    <x v="19"/>
    <m/>
    <x v="10"/>
    <s v="Profil un peu atypique. Proche Cantin et al. 2009, fig. 6, 46"/>
    <m/>
    <m/>
  </r>
  <r>
    <x v="11"/>
    <m/>
    <m/>
    <s v="3260"/>
    <s v="5"/>
    <x v="0"/>
    <x v="5"/>
    <s v="carénée"/>
    <s v="SACIROFE"/>
    <x v="23"/>
    <s v="diam. 22 mm"/>
    <m/>
    <m/>
    <s v="150-300"/>
    <x v="20"/>
    <m/>
    <x v="10"/>
    <s v="Lecture intérieure. Lettres très serrées, SA se distingue bien de même que le O, les espace en creux laissent deviner le R. Quatre globules au centre. Il y a des doutes sur l'existence d'une ponctuation."/>
    <m/>
    <s v="Ce nom est connu dans l'ensemble 1 de Saint-Romain-de-Jalionas avec une autre matrice, plus nette."/>
  </r>
  <r>
    <x v="11"/>
    <m/>
    <m/>
    <s v="3112"/>
    <m/>
    <x v="0"/>
    <x v="1"/>
    <s v="-"/>
    <s v="…]VSF[…"/>
    <x v="0"/>
    <m/>
    <m/>
    <m/>
    <s v="-"/>
    <x v="21"/>
    <m/>
    <x v="0"/>
    <m/>
    <m/>
    <m/>
  </r>
  <r>
    <x v="12"/>
    <m/>
    <m/>
    <n v="21"/>
    <m/>
    <x v="0"/>
    <x v="4"/>
    <m/>
    <s v="MARTINUS "/>
    <x v="18"/>
    <m/>
    <m/>
    <m/>
    <s v="200-250"/>
    <x v="22"/>
    <m/>
    <x v="0"/>
    <m/>
    <m/>
    <m/>
  </r>
  <r>
    <x v="13"/>
    <m/>
    <m/>
    <n v="34"/>
    <m/>
    <x v="0"/>
    <x v="0"/>
    <m/>
    <s v="EIVS.FECI"/>
    <x v="24"/>
    <s v="diam. 51 mm"/>
    <s v="complet"/>
    <m/>
    <s v="IIIe s."/>
    <x v="2"/>
    <m/>
    <x v="3"/>
    <s v="Lettres nettes, lecture intérieure, point central et cercle externe"/>
    <m/>
    <s v="Parallèle Berman et al. 2010"/>
  </r>
  <r>
    <x v="14"/>
    <m/>
    <m/>
    <s v="Puits 22"/>
    <m/>
    <x v="0"/>
    <x v="0"/>
    <m/>
    <s v="MASCV.RICVSF. "/>
    <x v="15"/>
    <s v="diam. 58 mm"/>
    <m/>
    <m/>
    <s v="170/250"/>
    <x v="2"/>
    <m/>
    <x v="3"/>
    <s v="Lettres nettes, Lectures intérieure. Ponctuation au milieu du nom et après F(ecit). Point central. Cercles à l'intérérieur et l'extérieur du nom"/>
    <s v="Dr. 20, TS CG : Drag. 37 : style de PRISCVS/CLEMENS"/>
    <m/>
  </r>
  <r>
    <x v="14"/>
    <m/>
    <m/>
    <n v="5222"/>
    <m/>
    <x v="0"/>
    <x v="0"/>
    <m/>
    <s v="CATULLUS F"/>
    <x v="25"/>
    <s v="diam. env. 53 mm"/>
    <m/>
    <m/>
    <s v="IIIe s."/>
    <x v="2"/>
    <m/>
    <x v="3"/>
    <s v="Tracé très approxximatif. Lecture extérieure. Le F(ecit) est rajouté entre le A et le T, le second L est mal placé. Pas d'éléments structurant"/>
    <s v="idem"/>
    <s v="La mesure ne correspond pas vraiment à la taille réelle de la matrice, car le F(ecit) s'étire bien au-delà de cette limite."/>
  </r>
  <r>
    <x v="15"/>
    <m/>
    <m/>
    <n v="131"/>
    <m/>
    <x v="0"/>
    <x v="0"/>
    <m/>
    <s v="Q.VERRI.ACHILLAEI.MASCURICUS FEC"/>
    <x v="15"/>
    <s v="diam. 66 mm"/>
    <m/>
    <m/>
    <s v="IIIe s."/>
    <x v="2"/>
    <m/>
    <x v="13"/>
    <s v="Se différencie de celle de Sainte-Colombe par un point central"/>
    <m/>
    <m/>
  </r>
  <r>
    <x v="16"/>
    <m/>
    <m/>
    <s v="ens. III"/>
    <m/>
    <x v="0"/>
    <x v="0"/>
    <m/>
    <s v="…]RICVS[…"/>
    <x v="15"/>
    <s v="diam. 74 mm"/>
    <m/>
    <m/>
    <s v="Fin IIe-début IIIe s. "/>
    <x v="23"/>
    <m/>
    <x v="18"/>
    <s v="Inédite par sa taille mais de lecture incomplète. Le S rétrograde permet de la rapprocher de la matrice 51"/>
    <m/>
    <m/>
  </r>
  <r>
    <x v="17"/>
    <m/>
    <m/>
    <n v="125"/>
    <m/>
    <x v="2"/>
    <x v="6"/>
    <s v="B en bourrelet"/>
    <s v="est. Anépigraphe ?? Bâtonnets …]IIIIN'E[..."/>
    <x v="3"/>
    <m/>
    <m/>
    <s v="à illustrer"/>
    <s v="III-IVe s. "/>
    <x v="24"/>
    <m/>
    <x v="0"/>
    <s v="lecture peu sûre, quatre barre suivie d'une N, peut-être avec un E ligaturé"/>
    <m/>
    <m/>
  </r>
  <r>
    <x v="18"/>
    <m/>
    <m/>
    <n v="620"/>
    <m/>
    <x v="0"/>
    <x v="2"/>
    <s v="B oblique (350 mm diam.)"/>
    <s v="MARTINVSFE"/>
    <x v="18"/>
    <s v="diam. 56 mm"/>
    <m/>
    <m/>
    <s v="IIIe s."/>
    <x v="2"/>
    <m/>
    <x v="10"/>
    <s v="Lettres nettes, Lecture extérieure. A sans barre, double cercles sur l'extérieure. Point central. Sans ponctuation"/>
    <m/>
    <s v="Proche n° 49"/>
  </r>
  <r>
    <x v="19"/>
    <m/>
    <m/>
    <n v="10"/>
    <m/>
    <x v="0"/>
    <x v="4"/>
    <m/>
    <s v="…]palme FE[…"/>
    <x v="0"/>
    <m/>
    <m/>
    <m/>
    <s v="150-300"/>
    <x v="20"/>
    <m/>
    <x v="0"/>
    <s v="Palme suivi de FE. L'extérieur de l'extampille est bordé de globule, d'une cercle"/>
    <m/>
    <s v="Proche de la matrice 102 de Seuvo découverte à Saint-Romain-en-Gal"/>
  </r>
  <r>
    <x v="20"/>
    <m/>
    <m/>
    <n v="2043"/>
    <m/>
    <x v="0"/>
    <x v="0"/>
    <s v="indét."/>
    <s v="AG(e)NOR F"/>
    <x v="26"/>
    <s v="diam. 21 mm"/>
    <m/>
    <m/>
    <s v="150-250"/>
    <x v="25"/>
    <m/>
    <x v="3"/>
    <s v="Lecture intérieure, sans ponctuation. Motif central non compris."/>
    <s v="monnaie d'Hadrien  usée ; une coupelle Drag. 22, une assiette Drag. 36, une coupelle Drag. 35 et une seconde de type Curle 15/Lez. 44 en sigillée du Centre, une coupelle Drag. 35 d’origine incertaine. "/>
    <s v="Dès mi ou Seconde moitié IIe s. à Gilly et Saint-Jorioz_x000a_La forme du A la rapproche des exemplaires de Saint-Jorioz et Gillys-sur-Isère"/>
  </r>
  <r>
    <x v="21"/>
    <m/>
    <m/>
    <n v="351"/>
    <m/>
    <x v="0"/>
    <x v="0"/>
    <s v="indét."/>
    <s v="NOSTERF"/>
    <x v="16"/>
    <s v="diam. 26 mm"/>
    <s v="complet"/>
    <m/>
    <s v="150-200"/>
    <x v="3"/>
    <m/>
    <x v="3"/>
    <s v="Lettres fines. Lecture intérieure. Panse de ponctuatation ou de motif central"/>
    <m/>
    <s v="150/175 d'après l'article Bonnet et al. 2017"/>
  </r>
  <r>
    <x v="21"/>
    <m/>
    <m/>
    <n v="351"/>
    <m/>
    <x v="0"/>
    <x v="0"/>
    <s v="à col cylindrique et l. en bourrelet"/>
    <s v="NOS.TERF"/>
    <x v="16"/>
    <s v="diam. 32 mm"/>
    <s v="complet"/>
    <m/>
    <s v="150-200"/>
    <x v="3"/>
    <m/>
    <x v="3"/>
    <s v="Lettres fines. Lecture intérieure. Point au milieu du nom. Quatre globules au centre. Cercle sur le pourtour externe"/>
    <m/>
    <s v="quatre points au centre"/>
  </r>
  <r>
    <x v="21"/>
    <m/>
    <m/>
    <n v="351"/>
    <m/>
    <x v="0"/>
    <x v="2"/>
    <s v="à gorge supérieure"/>
    <s v="-.OF."/>
    <x v="0"/>
    <s v="-"/>
    <s v="fragmentaire"/>
    <m/>
    <s v="150-200"/>
    <x v="3"/>
    <m/>
    <x v="0"/>
    <s v="-"/>
    <s v="-"/>
    <s v="-"/>
  </r>
  <r>
    <x v="22"/>
    <m/>
    <m/>
    <n v="294"/>
    <m/>
    <x v="0"/>
    <x v="0"/>
    <s v="à col cylindrique et l. en bourrelet"/>
    <s v="M'ARC'ELLUS F'E"/>
    <x v="27"/>
    <s v="diam. 31 mm"/>
    <s v="complet"/>
    <m/>
    <s v="IIIe s."/>
    <x v="2"/>
    <m/>
    <x v="3"/>
    <s v="Lettres fines, pas de point central ou de cercles, nombreuses ligatures."/>
    <m/>
    <s v="Nom inédit. Connu sur mortier aussi La Steida"/>
  </r>
  <r>
    <x v="22"/>
    <m/>
    <n v="280"/>
    <n v="94"/>
    <m/>
    <x v="0"/>
    <x v="2"/>
    <s v="indét."/>
    <s v="ATTI(VSF)EC"/>
    <x v="28"/>
    <s v="diam. 44 mm"/>
    <s v="fragmentaire"/>
    <m/>
    <s v="IIIe s."/>
    <x v="2"/>
    <m/>
    <x v="3"/>
    <s v="Lecture extérieure, Globules au centre dont le nombre rese incertain, de même qu'une éventuelle ponctuation entre le nom et fec(it). Double cercle denticulé"/>
    <m/>
    <m/>
  </r>
  <r>
    <x v="22"/>
    <m/>
    <m/>
    <n v="94"/>
    <m/>
    <x v="0"/>
    <x v="2"/>
    <s v="indét."/>
    <s v="illisible"/>
    <x v="3"/>
    <s v="diam. 42 mm"/>
    <s v="fragmentaire"/>
    <m/>
    <s v="IIIe s."/>
    <x v="2"/>
    <m/>
    <x v="0"/>
    <s v="sans doute illisible"/>
    <s v="-"/>
    <s v="La disposition en forme de roue fait penser aux estampilles d'Attius, mais aussi d'autres noms marginaux comme Titus."/>
  </r>
  <r>
    <x v="23"/>
    <m/>
    <m/>
    <n v="221"/>
    <m/>
    <x v="0"/>
    <x v="0"/>
    <s v="indét."/>
    <s v="Q VERRI ACHILLAEI MASCURICUS FEC"/>
    <x v="15"/>
    <s v="diam. 120 mm"/>
    <s v="fragmentaire"/>
    <m/>
    <s v="150-300"/>
    <x v="20"/>
    <m/>
    <x v="13"/>
    <m/>
    <m/>
    <s v="variante de la matrice 1, mais sa conservation ne permet pas d'en dire grand-chose. Les cercles structurant l'estampille ou la forme du A sont diffférents."/>
  </r>
  <r>
    <x v="24"/>
    <m/>
    <m/>
    <n v="1094"/>
    <m/>
    <x v="0"/>
    <x v="0"/>
    <s v="indét."/>
    <s v="SEV(VO)FEC."/>
    <x v="10"/>
    <s v="diam. env. 23 mm"/>
    <s v="fragmentaire"/>
    <m/>
    <s v="100-150"/>
    <x v="26"/>
    <m/>
    <x v="11"/>
    <m/>
    <m/>
    <s v="Datation ancienne. De taille supérieure à la 100 et sans cercle externe. Son caractère fragmentaire ne permet pas de le restituer pleinement, notamment en ce qui concerne la ponctuation"/>
  </r>
  <r>
    <x v="25"/>
    <m/>
    <m/>
    <n v="2046"/>
    <m/>
    <x v="0"/>
    <x v="3"/>
    <m/>
    <s v="LUCANUS.F'E."/>
    <x v="29"/>
    <s v="diam. 36 mm"/>
    <m/>
    <m/>
    <s v="indét."/>
    <x v="27"/>
    <m/>
    <x v="19"/>
    <m/>
    <m/>
    <s v="Dangréaux (6 ex.), Aoste, Aix, Col du chat, Gilly"/>
  </r>
  <r>
    <x v="25"/>
    <m/>
    <m/>
    <n v="1139"/>
    <m/>
    <x v="1"/>
    <x v="3"/>
    <s v="diam. 29 mm"/>
    <s v="SEXTVSF'E"/>
    <x v="6"/>
    <s v="diam. 28 mm"/>
    <m/>
    <m/>
    <s v="200-300"/>
    <x v="28"/>
    <s v="-"/>
    <x v="20"/>
    <s v="Lecture intérieure, SE mal imprimé. Cercle interne avec point central, double cercles externe. Possible ligature sur FE, "/>
    <m/>
    <s v="Proche de 120 mais en plus grand"/>
  </r>
  <r>
    <x v="25"/>
    <m/>
    <m/>
    <n v="1172"/>
    <m/>
    <x v="0"/>
    <x v="3"/>
    <m/>
    <s v="AGENOR FECIT"/>
    <x v="26"/>
    <s v="diam. 72 mm"/>
    <m/>
    <m/>
    <s v="250-300"/>
    <x v="14"/>
    <m/>
    <x v="21"/>
    <s v="Seule la forme du A diffère la matrice n° 5 connue à Aoste et Belley"/>
    <m/>
    <m/>
  </r>
  <r>
    <x v="25"/>
    <m/>
    <m/>
    <n v="2091"/>
    <m/>
    <x v="0"/>
    <x v="3"/>
    <m/>
    <s v="NOSTER F"/>
    <x v="16"/>
    <s v="diam. 35 mm"/>
    <m/>
    <m/>
    <s v="150-300"/>
    <x v="20"/>
    <m/>
    <x v="22"/>
    <s v="Lecture peu claire. Lecture extérieure, N rétrograde. L'estampille se superpose à la matrice 60 et pourtant diffère par son motif central, peut-être mal conservé"/>
    <m/>
    <s v="Problème de conservation ou matrice usée ?"/>
  </r>
  <r>
    <x v="26"/>
    <m/>
    <m/>
    <n v="23"/>
    <m/>
    <x v="0"/>
    <x v="0"/>
    <s v="B oblique"/>
    <s v="SEXTUS"/>
    <x v="6"/>
    <m/>
    <m/>
    <m/>
    <s v="200-250"/>
    <x v="22"/>
    <m/>
    <x v="0"/>
    <m/>
    <m/>
    <m/>
  </r>
  <r>
    <x v="27"/>
    <m/>
    <m/>
    <n v="3"/>
    <m/>
    <x v="1"/>
    <x v="0"/>
    <s v="col court côtelé"/>
    <s v="SEXTUS"/>
    <x v="6"/>
    <s v="diam. 11 mm"/>
    <s v="complet"/>
    <m/>
    <s v="150-230"/>
    <x v="29"/>
    <m/>
    <x v="3"/>
    <s v="Lecture intérieure. Point au centre"/>
    <m/>
    <m/>
  </r>
  <r>
    <x v="28"/>
    <s v="CER116-1"/>
    <s v="ST1267"/>
    <m/>
    <s v="Horizon 6"/>
    <x v="0"/>
    <x v="3"/>
    <m/>
    <s v="S[...]INVSF"/>
    <x v="30"/>
    <m/>
    <s v="Fond isolé"/>
    <m/>
    <m/>
    <x v="30"/>
    <s v="Silvino dir. 2019, Pl. 327, n° 1"/>
    <x v="23"/>
    <s v="Lettres nettes, lectur intérieure. Pas de ponctuation de part et d'autres du F. Cercle à l'extérieur du nom."/>
    <m/>
    <s v="Cette matrice ne correspond pas aux matrices connues de Severinus ou Sextinus."/>
  </r>
  <r>
    <x v="28"/>
    <s v="CER538"/>
    <m/>
    <s v="US1353"/>
    <s v="Horizon 6"/>
    <x v="0"/>
    <x v="3"/>
    <m/>
    <s v="QVI'NTV'SII."/>
    <x v="31"/>
    <s v="diam. 28 mm"/>
    <s v="Fond isolé"/>
    <s v="116-1"/>
    <m/>
    <x v="30"/>
    <s v="Silvino dir. 2019, Pl. 327, n° 2"/>
    <x v="3"/>
    <s v="Lecture intérieure. Nombreuses ligatures probables pour restituer QVNTVS F(ecit), ponctuation entre le nom et la mention F(ecit) qui semble se résumer à deux barres"/>
    <m/>
    <m/>
  </r>
  <r>
    <x v="28"/>
    <s v="CER591"/>
    <m/>
    <s v="US1124"/>
    <s v="Horizon 6"/>
    <x v="0"/>
    <x v="3"/>
    <m/>
    <s v=".T.A.S"/>
    <x v="32"/>
    <s v="diam. 58 mm"/>
    <s v="Fond isolé"/>
    <s v="à illustrer"/>
    <m/>
    <x v="30"/>
    <s v="Silvino dir. 2019, Pl. 327, n° 3"/>
    <x v="3"/>
    <s v="Lecture nette, disposition horizontale de tria nomina. Un point encadre chaque lettre."/>
    <m/>
    <m/>
  </r>
  <r>
    <x v="28"/>
    <s v="CER627"/>
    <m/>
    <s v="US1219 et 1220"/>
    <s v="Horizon 6"/>
    <x v="0"/>
    <x v="3"/>
    <m/>
    <s v="S[...]SF"/>
    <x v="0"/>
    <s v="fragmentaire"/>
    <s v="Fond isolé"/>
    <m/>
    <m/>
    <x v="30"/>
    <s v="Silvino dir. 2019, Pl. 327, n° 4"/>
    <x v="0"/>
    <s v="-"/>
    <s v="-"/>
    <s v="-"/>
  </r>
  <r>
    <x v="28"/>
    <s v="CER116-1"/>
    <s v="ST1267"/>
    <m/>
    <s v="Horizon 6"/>
    <x v="0"/>
    <x v="3"/>
    <m/>
    <s v="illisible"/>
    <x v="3"/>
    <m/>
    <s v="Fond isolé"/>
    <m/>
    <m/>
    <x v="30"/>
    <s v="Silvino dir. 2019, Pl. 327, n° 5"/>
    <x v="0"/>
    <s v="-"/>
    <s v="-"/>
    <s v="-"/>
  </r>
  <r>
    <x v="28"/>
    <s v="CER494"/>
    <s v="ST1301"/>
    <s v="US1162"/>
    <s v="Horizon 7"/>
    <x v="0"/>
    <x v="0"/>
    <s v="à col cylindrique et l. en bourrelet"/>
    <s v="NOSTER.F"/>
    <x v="16"/>
    <s v="diam. 51 mm"/>
    <s v="complet, FAC"/>
    <m/>
    <s v="IIe-IIIe s."/>
    <x v="3"/>
    <s v="Silvino dir. 2019, Pl. 338, n° 10"/>
    <x v="24"/>
    <s v="Lettres fines et_x000a_nettes. Lecture intérieure. Ponctuation de part et autre du nom. Cercle denticulé rehaussé de points sur l’extérieur du nom."/>
    <m/>
    <m/>
  </r>
  <r>
    <x v="28"/>
    <s v="CER723"/>
    <s v="ST1547"/>
    <m/>
    <s v="Horizon 7"/>
    <x v="0"/>
    <x v="7"/>
    <s v="à col tronconique et l. aplatie"/>
    <s v="C.A.DOMESTICI"/>
    <x v="33"/>
    <s v="diam. 44 mm"/>
    <s v="complet, FAC"/>
    <m/>
    <s v="150-200"/>
    <x v="3"/>
    <s v="Silvino dir. 2019, Pl. 335, n° 4"/>
    <x v="25"/>
    <s v="Taille similaire à lamatrice 20, mais ne se superpose pas parfaitement."/>
    <s v="Déch. 72 décoré à la barbotine ? Sinon mobilier plus ancien"/>
    <s v="spécifique d'Aoste. (Aoste et Annecy dans le CIL)"/>
  </r>
  <r>
    <x v="28"/>
    <m/>
    <m/>
    <m/>
    <s v="Horizon 7"/>
    <x v="0"/>
    <x v="3"/>
    <m/>
    <s v="[...]CIOLVS"/>
    <x v="34"/>
    <m/>
    <s v="Fond isolé"/>
    <m/>
    <m/>
    <x v="3"/>
    <s v="Silvino dir. 2019, non ill."/>
    <x v="0"/>
    <s v="-"/>
    <s v="-"/>
    <s v="spécifique d'Aoste"/>
  </r>
  <r>
    <x v="28"/>
    <s v="CER525"/>
    <m/>
    <s v="US1416"/>
    <s v="Horizon 7"/>
    <x v="0"/>
    <x v="3"/>
    <m/>
    <s v="NOS[…]"/>
    <x v="16"/>
    <m/>
    <s v="Fond isolé"/>
    <m/>
    <m/>
    <x v="3"/>
    <s v="Silvino dir. 2019, Pl. 335, n° 5"/>
    <x v="0"/>
    <s v="-"/>
    <s v="-"/>
    <s v="-"/>
  </r>
  <r>
    <x v="28"/>
    <m/>
    <m/>
    <m/>
    <s v="Horizon 7"/>
    <x v="0"/>
    <x v="3"/>
    <m/>
    <s v="[...]OF"/>
    <x v="0"/>
    <m/>
    <s v="Fond isolé"/>
    <m/>
    <m/>
    <x v="3"/>
    <s v="Silvino dir. 2019, non ill."/>
    <x v="0"/>
    <s v="-"/>
    <s v="-"/>
    <m/>
  </r>
  <r>
    <x v="28"/>
    <m/>
    <m/>
    <m/>
    <s v="Horizon 7"/>
    <x v="0"/>
    <x v="3"/>
    <m/>
    <s v="NOSTER"/>
    <x v="16"/>
    <m/>
    <s v="Fond isolé"/>
    <m/>
    <m/>
    <x v="3"/>
    <s v="Silvino dir. 2019, non ill."/>
    <x v="26"/>
    <s v="Photo ? Identification matrice ?"/>
    <s v="-"/>
    <m/>
  </r>
  <r>
    <x v="28"/>
    <s v="CER494"/>
    <s v="ST 1132"/>
    <m/>
    <s v="Horizon 8"/>
    <x v="0"/>
    <x v="0"/>
    <m/>
    <s v="NOSTER.F"/>
    <x v="16"/>
    <s v="diam. 28 mm"/>
    <s v="complet"/>
    <m/>
    <s v="IIIe s."/>
    <x v="31"/>
    <s v="Silvino dir. 2019, Pl. 339, n° 6"/>
    <x v="3"/>
    <s v="Lettres nettes, lecture intérieure. Croix au centre, cercle denticulé à l'extérieur, pointe disposée vers l'extérieur. Le T est disposé à l'envers, et peut-être aussi le S. "/>
    <m/>
    <s v="La forme du cercle et le motif central ne sont pas connus. "/>
  </r>
  <r>
    <x v="28"/>
    <s v="CER720"/>
    <s v="ST 1406"/>
    <m/>
    <s v="Horizon 8"/>
    <x v="0"/>
    <x v="0"/>
    <m/>
    <s v="AGENORF"/>
    <x v="26"/>
    <s v="diam. 23 mm"/>
    <s v="complet"/>
    <m/>
    <s v="IIe-IIIe s."/>
    <x v="31"/>
    <s v="Silvino dir. 2019, Pl. 339, n° 9"/>
    <x v="3"/>
    <s v="Lecture intérieure. Pas de ponctuation, ni de motif central."/>
    <m/>
    <s v="Proche de celle de Crolles par sa sobriété"/>
  </r>
  <r>
    <x v="28"/>
    <s v="CER380"/>
    <s v="ST1729"/>
    <m/>
    <s v="Horizon 8"/>
    <x v="0"/>
    <x v="0"/>
    <m/>
    <s v="C.IVL.PAVLLIN.F."/>
    <x v="20"/>
    <s v="diam. 25 mm"/>
    <s v="complet"/>
    <m/>
    <m/>
    <x v="31"/>
    <s v="Silvino dir. 2019, Pl. 339, n° 10"/>
    <x v="3"/>
    <s v="Lettres nettes, lecture intérieure, point central entouré de globules. Le parallèle avec l'exemplaire de Vienne permet de restituer un point entre F et C."/>
    <m/>
    <s v="complète celui de Saint-Vulbas et Vienne, Nymphéas (Godard 1995, fig. 22 n° 69)"/>
  </r>
  <r>
    <x v="28"/>
    <m/>
    <m/>
    <m/>
    <s v="Horizon 8"/>
    <x v="0"/>
    <x v="0"/>
    <m/>
    <s v="NOSTER"/>
    <x v="16"/>
    <m/>
    <m/>
    <m/>
    <m/>
    <x v="31"/>
    <m/>
    <x v="27"/>
    <m/>
    <m/>
    <m/>
  </r>
  <r>
    <x v="28"/>
    <m/>
    <m/>
    <m/>
    <s v="Horizon 8"/>
    <x v="0"/>
    <x v="0"/>
    <m/>
    <s v="NOSTER"/>
    <x v="16"/>
    <m/>
    <m/>
    <m/>
    <m/>
    <x v="31"/>
    <m/>
    <x v="27"/>
    <m/>
    <m/>
    <m/>
  </r>
  <r>
    <x v="28"/>
    <s v="CER753"/>
    <s v="ST1398"/>
    <m/>
    <s v="Horizon 8"/>
    <x v="0"/>
    <x v="0"/>
    <m/>
    <s v="NO[…]"/>
    <x v="16"/>
    <s v="-"/>
    <s v="-"/>
    <s v="-"/>
    <m/>
    <x v="31"/>
    <s v="Silvino dir. 2019, Pl. 339, n° 11"/>
    <x v="0"/>
    <s v="-"/>
    <s v="-"/>
    <s v="-"/>
  </r>
  <r>
    <x v="28"/>
    <m/>
    <m/>
    <m/>
    <s v="Horizon 8"/>
    <x v="0"/>
    <x v="0"/>
    <m/>
    <s v="[…]ER"/>
    <x v="16"/>
    <m/>
    <m/>
    <m/>
    <m/>
    <x v="31"/>
    <m/>
    <x v="0"/>
    <s v="-"/>
    <s v="-"/>
    <s v="-"/>
  </r>
  <r>
    <x v="28"/>
    <s v="CER 490"/>
    <s v="ST 1496"/>
    <m/>
    <s v="Horizon 8"/>
    <x v="0"/>
    <x v="0"/>
    <m/>
    <s v="NOSTERF"/>
    <x v="16"/>
    <s v="diam. 23 mm"/>
    <m/>
    <m/>
    <s v="IIIe s."/>
    <x v="31"/>
    <s v="Silvino dir. 2019, Pl. 339, n° 14"/>
    <x v="28"/>
    <m/>
    <m/>
    <m/>
  </r>
  <r>
    <x v="28"/>
    <m/>
    <m/>
    <m/>
    <s v="Horizon 8"/>
    <x v="0"/>
    <x v="0"/>
    <m/>
    <s v="[…]ALL[…]"/>
    <x v="8"/>
    <m/>
    <m/>
    <m/>
    <m/>
    <x v="31"/>
    <s v="Silvino dir. 2019, Pl. 339, n° 7"/>
    <x v="0"/>
    <s v="-"/>
    <s v="-"/>
    <s v="On ne connaît pas de matrice de Vallo avec ces quatres globules au centre"/>
  </r>
  <r>
    <x v="28"/>
    <m/>
    <m/>
    <m/>
    <s v="Horizon 8"/>
    <x v="0"/>
    <x v="0"/>
    <m/>
    <s v="CAS[...]V[…]"/>
    <x v="0"/>
    <m/>
    <m/>
    <m/>
    <m/>
    <x v="31"/>
    <s v="Silvino dir. 2019, Pl. 339, n° 5"/>
    <x v="27"/>
    <s v="-"/>
    <s v="-"/>
    <s v="-"/>
  </r>
  <r>
    <x v="28"/>
    <m/>
    <m/>
    <m/>
    <s v="Horizon 8"/>
    <x v="0"/>
    <x v="0"/>
    <m/>
    <s v="S[...]SF"/>
    <x v="0"/>
    <m/>
    <m/>
    <m/>
    <m/>
    <x v="31"/>
    <s v="-"/>
    <x v="0"/>
    <s v="-"/>
    <s v="-"/>
    <s v="-"/>
  </r>
  <r>
    <x v="28"/>
    <m/>
    <m/>
    <m/>
    <s v="Horizon 8"/>
    <x v="0"/>
    <x v="0"/>
    <m/>
    <s v="[...]C.C."/>
    <x v="0"/>
    <m/>
    <m/>
    <m/>
    <m/>
    <x v="31"/>
    <s v="-"/>
    <x v="0"/>
    <s v="-"/>
    <s v="-"/>
    <s v="-"/>
  </r>
  <r>
    <x v="28"/>
    <s v="CER087"/>
    <s v="ST 110"/>
    <m/>
    <s v="Horizon 9"/>
    <x v="0"/>
    <x v="3"/>
    <m/>
    <s v="NOSTERF"/>
    <x v="16"/>
    <s v="diam. 27 mm"/>
    <m/>
    <m/>
    <m/>
    <x v="14"/>
    <s v="Silvino dir. 2019, Pl. 346 n° 1"/>
    <x v="3"/>
    <s v="Lettres nettes, pas de ponctuation ni de motif central. Cercle extérieur"/>
    <m/>
    <s v="Sûr du relevé ?"/>
  </r>
  <r>
    <x v="28"/>
    <s v="CER596-1"/>
    <m/>
    <s v="US1150"/>
    <s v="Horizon 9"/>
    <x v="0"/>
    <x v="3"/>
    <m/>
    <s v="NOSTERF"/>
    <x v="16"/>
    <s v="diam. 21 cm"/>
    <m/>
    <m/>
    <m/>
    <x v="14"/>
    <s v="Silvino dir. 2019, Pl. 346 n° 4"/>
    <x v="3"/>
    <s v="Lettres nettes. Lettres nettes, pas de ponctuation ni de motif central. Cercle extérieur"/>
    <m/>
    <s v="Très proche d'une autre (CER 087) issu du même horizon mais plus petite"/>
  </r>
  <r>
    <x v="28"/>
    <s v="CER 426"/>
    <s v="ST 1740"/>
    <m/>
    <s v="Horizon 9"/>
    <x v="0"/>
    <x v="3"/>
    <m/>
    <s v="NOSTERF"/>
    <x v="16"/>
    <s v="diam.19 mm"/>
    <m/>
    <m/>
    <m/>
    <x v="14"/>
    <s v="Silvino dir. 2019, Pl. 346 n° 6"/>
    <x v="29"/>
    <s v="Cette matrice se distingue de la 63 par sa taille principalement, et la forme de certaines lettres."/>
    <m/>
    <s v="Présence du cercle douteuse"/>
  </r>
  <r>
    <x v="28"/>
    <m/>
    <m/>
    <m/>
    <s v="Horizon 9"/>
    <x v="0"/>
    <x v="3"/>
    <m/>
    <s v="NOSTERF"/>
    <x v="16"/>
    <m/>
    <m/>
    <m/>
    <m/>
    <x v="14"/>
    <m/>
    <x v="30"/>
    <m/>
    <m/>
    <m/>
  </r>
  <r>
    <x v="28"/>
    <m/>
    <m/>
    <m/>
    <s v="Horizon 9"/>
    <x v="0"/>
    <x v="3"/>
    <m/>
    <s v="NOSTERF"/>
    <x v="16"/>
    <m/>
    <m/>
    <m/>
    <m/>
    <x v="14"/>
    <m/>
    <x v="30"/>
    <m/>
    <m/>
    <m/>
  </r>
  <r>
    <x v="28"/>
    <s v="CER 089"/>
    <s v="ST 1110"/>
    <s v="US 1508"/>
    <s v="Horizon 9"/>
    <x v="0"/>
    <x v="3"/>
    <m/>
    <s v="NOST[...]R"/>
    <x v="16"/>
    <s v="diam 24 mm"/>
    <s v="fragmentaire"/>
    <m/>
    <m/>
    <x v="14"/>
    <s v="Silvino dir. 2019, Pl. 346 n° 5"/>
    <x v="3"/>
    <s v="Petite taille, Lecture intérieure, N rétrograde, cercle externe"/>
    <m/>
    <s v="Présence du cercle douteuse"/>
  </r>
  <r>
    <x v="28"/>
    <m/>
    <m/>
    <m/>
    <s v="Horizon 9"/>
    <x v="0"/>
    <x v="3"/>
    <m/>
    <s v="N[...]R"/>
    <x v="16"/>
    <m/>
    <s v="fragmentaire"/>
    <m/>
    <m/>
    <x v="14"/>
    <s v="Silvino dir. 2019"/>
    <x v="0"/>
    <s v="-"/>
    <s v="-"/>
    <s v="-"/>
  </r>
  <r>
    <x v="28"/>
    <s v="CER 077"/>
    <s v="ST 1082"/>
    <m/>
    <s v="Horizon 9"/>
    <x v="0"/>
    <x v="3"/>
    <m/>
    <s v="NO[...]RF"/>
    <x v="16"/>
    <m/>
    <s v="fragmentaire"/>
    <m/>
    <m/>
    <x v="14"/>
    <s v="Silvino dir. 2019, Pl. 346 n° 2"/>
    <x v="0"/>
    <s v="-"/>
    <s v="-"/>
    <s v="Sans doute inédite, se singularisant par un cercle interne."/>
  </r>
  <r>
    <x v="28"/>
    <s v="CER 488"/>
    <s v="ST 1495"/>
    <m/>
    <s v="Horizon 9"/>
    <x v="0"/>
    <x v="3"/>
    <m/>
    <s v="N(ost)ERF"/>
    <x v="16"/>
    <s v="diam. 24 mm"/>
    <s v="fragmentaire"/>
    <m/>
    <m/>
    <x v="14"/>
    <s v="Silvino dir. 2019, Pl. 346 n° 7"/>
    <x v="0"/>
    <s v="-"/>
    <s v="-"/>
    <s v="Proche de Cer77 du même horizon avec son cercle interne. Légèrement plus grande néanmoins."/>
  </r>
  <r>
    <x v="28"/>
    <s v="CER 077"/>
    <s v="ST 1082"/>
    <m/>
    <s v="Horizon 9"/>
    <x v="0"/>
    <x v="3"/>
    <m/>
    <s v="[...]LVS[…]"/>
    <x v="0"/>
    <m/>
    <s v="fragmentaire"/>
    <m/>
    <m/>
    <x v="14"/>
    <s v="Silvino dir. 2019, Pl. 346 n° 8"/>
    <x v="0"/>
    <s v="-"/>
    <s v="-"/>
    <s v="-"/>
  </r>
  <r>
    <x v="28"/>
    <s v="CER 369-1"/>
    <m/>
    <s v="US1150"/>
    <s v="Horizon 9"/>
    <x v="0"/>
    <x v="3"/>
    <m/>
    <s v="MAR[…]"/>
    <x v="0"/>
    <s v="diam. 62 mm"/>
    <s v="fragmentaire"/>
    <m/>
    <m/>
    <x v="14"/>
    <s v="Silvino dir. 2019, Pl. 346 n° 9"/>
    <x v="0"/>
    <s v="_"/>
    <s v="_"/>
    <s v="Il pourrait s'agir d'une matrice de Marcus ou de Martinus, mais elle ne trouve aucune correspondance avec celles publiées."/>
  </r>
  <r>
    <x v="28"/>
    <s v="CER 193"/>
    <m/>
    <s v="US1002"/>
    <s v="Horizon 9"/>
    <x v="0"/>
    <x v="3"/>
    <m/>
    <s v="[...]NV[…]"/>
    <x v="0"/>
    <m/>
    <s v="fragmentaire"/>
    <m/>
    <m/>
    <x v="14"/>
    <s v="Silvino dir. 2019, Pl. 346 n° 10"/>
    <x v="0"/>
    <s v="-"/>
    <s v="-"/>
    <s v="-"/>
  </r>
  <r>
    <x v="28"/>
    <s v="CER 060"/>
    <s v="ST 1064"/>
    <m/>
    <s v="Horizon 11"/>
    <x v="0"/>
    <x v="1"/>
    <s v="-"/>
    <s v="MARTINVS"/>
    <x v="18"/>
    <s v="diam. 22 mm"/>
    <s v="complet"/>
    <s v="-"/>
    <s v="-"/>
    <x v="32"/>
    <s v="Silvino dir. 2019, Pl. 349, n° 13"/>
    <x v="31"/>
    <m/>
    <s v="-"/>
    <s v="Matrice proche de la 46 (Briord), mais de taille plus importante."/>
  </r>
  <r>
    <x v="28"/>
    <s v="CER 570"/>
    <s v="-"/>
    <n v="1002"/>
    <s v="Horizon 11"/>
    <x v="0"/>
    <x v="1"/>
    <s v="-"/>
    <s v="NOS[...]R"/>
    <x v="16"/>
    <s v="diam. 44 mm"/>
    <s v="fragmentaire"/>
    <s v="-"/>
    <s v="-"/>
    <x v="32"/>
    <s v="Silvino dir. 2019, Pl. 349, n° 14"/>
    <x v="23"/>
    <s v="Lecture intérieure. Quatre globules au centre ; cercle externe ?"/>
    <s v="-"/>
    <s v="Aucune correspondance avec les matrices de Noster n'a été trouvée. Son motif central ne se retrouve que sur celle de Moirans, de taille inférieure et avec une ponctuation qui semble absente ici."/>
  </r>
  <r>
    <x v="28"/>
    <s v="CER570"/>
    <s v="-"/>
    <n v="1002"/>
    <s v="Horizon 11"/>
    <x v="0"/>
    <x v="1"/>
    <s v="-"/>
    <s v="SEXTVSF"/>
    <x v="6"/>
    <s v="diam. 28 mm"/>
    <s v="complet"/>
    <s v="-"/>
    <s v="-"/>
    <x v="32"/>
    <s v="Silvino dir. 2019, Pl. 349, n° 16"/>
    <x v="3"/>
    <s v="Lettres nettes. Lecture intérieure. Disposition inégale, ponctuation après le F. Deux points au centre, cercle extérieur."/>
    <s v="-"/>
    <s v="Espace vide après F, s'agit -il de lettres non conservées"/>
  </r>
  <r>
    <x v="28"/>
    <s v="CER 571"/>
    <s v="-"/>
    <n v="1002"/>
    <s v="Horizon 11"/>
    <x v="0"/>
    <x v="1"/>
    <s v="-"/>
    <s v="[...]CAT[…]"/>
    <x v="0"/>
    <s v="-"/>
    <s v="fragmentaire"/>
    <s v="-"/>
    <s v="-"/>
    <x v="32"/>
    <s v="Silvino dir. 2019, Pl. 349, n° 15"/>
    <x v="0"/>
    <s v="-"/>
    <s v="-"/>
    <s v="Sans doute Catullus ou Catissus, mais le fragment conservé ne correspond pas à une matrice existante."/>
  </r>
  <r>
    <x v="29"/>
    <s v="INV1136"/>
    <s v="F1019"/>
    <s v="1019-1"/>
    <s v="Antiquité tardive"/>
    <x v="0"/>
    <x v="3"/>
    <m/>
    <s v="CASSIOL"/>
    <x v="17"/>
    <s v="diam. 20 mm. "/>
    <m/>
    <n v="61"/>
    <m/>
    <x v="10"/>
    <s v="Collombet dir. à paraitre"/>
    <x v="3"/>
    <s v="proche de n° 10-11, Lecture externe, barre du A absente, trois globules au centre"/>
    <s v="Niveau  très organique et très charbonneux constituant le niveau supérieur du comblement de la partie méridionale de l'espace F1019 (entre F1021 au nord et F1011 au sud) : sédiment limoneux noir riche en graviers, compact et homogène. Présence d'un fragment de tegula fin Ier - IIe s. (résiduel), de tessons de céramique fin IIe - début IIIe s. (résiduels) et de 7 monnaies (4 résiduelles du Haut-Empire, et 3 du IVe s., TPQ 351)."/>
    <s v="Potier connu uniquement à Aoste. Rosette formée de trois petits points. Matrice connue. Panse lissée"/>
  </r>
  <r>
    <x v="29"/>
    <s v="INV1187"/>
    <s v="F1066"/>
    <s v="1066-2"/>
    <s v="Bas-Empire"/>
    <x v="1"/>
    <x v="3"/>
    <m/>
    <s v="IVLIVS.F"/>
    <x v="35"/>
    <s v="diam. 22 mm"/>
    <m/>
    <m/>
    <m/>
    <x v="10"/>
    <s v="Collombet dir. à paraitre"/>
    <x v="0"/>
    <s v="Lecture intérieure. Ponctuation entre le D et le F. Le tracé des lettres est peu précis. Quatre globules au centre"/>
    <m/>
    <s v="-"/>
  </r>
  <r>
    <x v="29"/>
    <s v="INV1371"/>
    <s v="F1069"/>
    <s v="1069-2"/>
    <s v="Antiquité tardive"/>
    <x v="0"/>
    <x v="3"/>
    <m/>
    <s v="ATTIVSF"/>
    <x v="28"/>
    <s v="diam. 23,7 mm"/>
    <m/>
    <n v="62"/>
    <m/>
    <x v="33"/>
    <s v="Collombet dir. à paraitre"/>
    <x v="3"/>
    <s v="lecture interne, sans ponctuation, le centre est marquée d'une croix comme une roue"/>
    <m/>
    <m/>
  </r>
  <r>
    <x v="29"/>
    <s v="INV1275"/>
    <s v="F1095"/>
    <s v="1095-3"/>
    <s v="Bas-Empire"/>
    <x v="0"/>
    <x v="3"/>
    <m/>
    <s v="(N)OSTE(R.F.)"/>
    <x v="16"/>
    <s v="diam. 36 mm"/>
    <m/>
    <n v="63"/>
    <m/>
    <x v="34"/>
    <s v="Collombet dir. à paraitre"/>
    <x v="32"/>
    <s v="Proche Cantin et al. 2009, 335, n° 70, mais la dimension ne convient pas. Lecture interne, décor denticulé"/>
    <m/>
    <m/>
  </r>
  <r>
    <x v="29"/>
    <s v="INV1440"/>
    <s v="F1117"/>
    <s v="1117-6"/>
    <s v="Bas-Empire"/>
    <x v="0"/>
    <x v="3"/>
    <m/>
    <s v="-"/>
    <x v="0"/>
    <m/>
    <m/>
    <m/>
    <m/>
    <x v="2"/>
    <s v="Collombet dir. à paraitre"/>
    <x v="0"/>
    <s v="-"/>
    <s v="-"/>
    <s v="fond mouluré allobroge, extampille non lisible"/>
  </r>
  <r>
    <x v="29"/>
    <s v="INV1440"/>
    <s v="F1117"/>
    <s v="1117-6"/>
    <s v="Bas-Empire"/>
    <x v="0"/>
    <x v="3"/>
    <m/>
    <s v="D.A.SECVN'DI"/>
    <x v="36"/>
    <s v="diam. 45 mm"/>
    <m/>
    <m/>
    <m/>
    <x v="2"/>
    <s v="Collombet dir. à paraitre"/>
    <x v="33"/>
    <s v="-"/>
    <s v="-"/>
    <s v="connue par deux exemplaires d'Aoste"/>
  </r>
  <r>
    <x v="29"/>
    <s v="INV1438"/>
    <s v="F1117"/>
    <s v="1117-8"/>
    <s v="Bas-Empire"/>
    <x v="0"/>
    <x v="3"/>
    <m/>
    <s v="NOTSER.FECIT."/>
    <x v="16"/>
    <s v="diam. 32 mm"/>
    <m/>
    <m/>
    <m/>
    <x v="2"/>
    <s v="Collombet dir. à paraitre"/>
    <x v="3"/>
    <s v="Lecture interne. N? Retrograde, R et F lié. Ponctuation de part et d'autres de FECIT.  globule au centre."/>
    <s v="-"/>
    <s v="-"/>
  </r>
  <r>
    <x v="29"/>
    <s v="INV1171"/>
    <s v="F1133"/>
    <s v="1133-2"/>
    <s v="Fin du Haut-Empire"/>
    <x v="0"/>
    <x v="3"/>
    <m/>
    <s v="-"/>
    <x v="0"/>
    <m/>
    <m/>
    <m/>
    <m/>
    <x v="35"/>
    <s v="Collombet dir. à paraitre"/>
    <x v="0"/>
    <s v="-"/>
    <s v="-"/>
    <s v="estampille allobroge fragmentaire"/>
  </r>
  <r>
    <x v="29"/>
    <s v="INV2072"/>
    <s v="F2001"/>
    <s v="2001-4"/>
    <s v="Début du Haut-Empire"/>
    <x v="0"/>
    <x v="3"/>
    <m/>
    <s v="-"/>
    <x v="0"/>
    <m/>
    <m/>
    <m/>
    <m/>
    <x v="36"/>
    <s v="Collombet dir. à paraitre"/>
    <x v="0"/>
    <s v="-"/>
    <s v="-"/>
    <s v="fond annulaire allobroge, marque fragmentaire, pâte assez fine, fin dégraissant abondant"/>
  </r>
  <r>
    <x v="30"/>
    <m/>
    <s v="ST51"/>
    <s v="US52"/>
    <m/>
    <x v="0"/>
    <x v="2"/>
    <s v="à gorge supérieure"/>
    <s v="(AG)NORFEC(it)"/>
    <x v="26"/>
    <s v="diam. 55 mm"/>
    <s v="FAC"/>
    <s v="51.45"/>
    <m/>
    <x v="3"/>
    <s v="Julita dir. 2010, Pl. 2, n° 7"/>
    <x v="3"/>
    <s v="Matrice fragmentaire. On restitue Fecit en fonction de la place restante. Grande lettres, nettes, lecture externe, cercles de part et d'autres du nom, point central"/>
    <s v="As d'Hadrien (117-138) usé, associé à une lampe de firme"/>
    <s v="dépôt de résidu secondaire"/>
  </r>
  <r>
    <x v="30"/>
    <m/>
    <s v="ST240"/>
    <s v="US241"/>
    <m/>
    <x v="0"/>
    <x v="2"/>
    <s v="à gorge supérieure"/>
    <s v="AGENORF"/>
    <x v="26"/>
    <s v="diam. 36 mm"/>
    <s v="complet"/>
    <s v="240.12"/>
    <m/>
    <x v="3"/>
    <s v="Julita dir. 2010, Pl. 2, n° 7"/>
    <x v="3"/>
    <s v="Lecture rétrograde. Globule au centre, cercles externes, pas de ponctuation."/>
    <s v="L. 57, Drag. 36, lampe de firme"/>
    <s v="Inédite.  dépôt de résidu secondaire"/>
  </r>
  <r>
    <x v="31"/>
    <m/>
    <s v="ST220"/>
    <s v="US198"/>
    <m/>
    <x v="1"/>
    <x v="0"/>
    <s v="Cantin et al. Fig. 3, n° 8-10 var."/>
    <s v="AGENOR.F."/>
    <x v="26"/>
    <s v="diam. 17 mm"/>
    <s v="complet"/>
    <m/>
    <m/>
    <x v="37"/>
    <s v="Menna dir. 2009, Pl. 3 n° 6"/>
    <x v="3"/>
    <s v="Rosace au centre constituée de 7 globules, lecture intérieure, ponctuation de part et d'autre du F"/>
    <s v="TS CG : Drag. 33, Déch. 72, rouge décorée à la molette"/>
    <s v="Comblement de latrine"/>
  </r>
  <r>
    <x v="31"/>
    <m/>
    <s v="ST220"/>
    <s v="US218"/>
    <m/>
    <x v="0"/>
    <x v="0"/>
    <s v="à col cylindrique et l. en bourrelet"/>
    <s v="AGENOR.F"/>
    <x v="26"/>
    <s v="diam. 40 mm"/>
    <s v="complet"/>
    <m/>
    <m/>
    <x v="37"/>
    <s v="Menna dir. 2009, Pl. 3 n° 6"/>
    <x v="3"/>
    <s v="Lecture extérieure, "/>
    <s v="Drag. 33 estampillé CAVPIRRA (150-180)"/>
    <s v="Comblement de latrine"/>
  </r>
  <r>
    <x v="7"/>
    <m/>
    <m/>
    <s v="US62964"/>
    <s v="H.4c"/>
    <x v="0"/>
    <x v="3"/>
    <m/>
    <s v="SEVVO.FE."/>
    <x v="10"/>
    <s v="diam. 16 mm"/>
    <s v="Ill. 104"/>
    <m/>
    <s v="175-230"/>
    <x v="7"/>
    <s v="Clément dir. 2023"/>
    <x v="34"/>
    <s v="Lettres nettes, ponctuation avant et après le nom. Point central. Lecture intérieure."/>
    <m/>
    <s v="Proche de Cantin et al. 2009, n° 97"/>
  </r>
  <r>
    <x v="7"/>
    <m/>
    <n v="61083"/>
    <s v="US63234"/>
    <m/>
    <x v="0"/>
    <x v="3"/>
    <m/>
    <s v="non lue"/>
    <x v="0"/>
    <s v="L. max. 9 cm"/>
    <m/>
    <m/>
    <m/>
    <x v="7"/>
    <s v="Clément dir. 2023"/>
    <x v="0"/>
    <s v="-"/>
    <s v="-"/>
    <s v="-"/>
  </r>
  <r>
    <x v="32"/>
    <s v="INV3061.10"/>
    <s v="F3055"/>
    <s v="US3055.1"/>
    <s v="Etat 3.2"/>
    <x v="1"/>
    <x v="3"/>
    <m/>
    <s v="MAXIMVSF"/>
    <x v="37"/>
    <s v="diam. 15,3 mm"/>
    <s v="3061.10"/>
    <m/>
    <m/>
    <x v="38"/>
    <s v="Grasso 2018"/>
    <x v="3"/>
    <s v="Lettres nettes, lecture externe, pas de ponctuation"/>
    <s v="1 coupe Bet. 8, 2 coupes Drag. 33, 1 coupe Drag. 37"/>
    <s v="-"/>
  </r>
  <r>
    <x v="32"/>
    <s v="INV2201.3"/>
    <s v="F2021"/>
    <s v="US2021.3"/>
    <s v="Etat 3.2"/>
    <x v="0"/>
    <x v="3"/>
    <m/>
    <s v="]T.SF["/>
    <x v="0"/>
    <m/>
    <m/>
    <m/>
    <m/>
    <x v="37"/>
    <s v="Grasso 2018, pl. 13, n° 8"/>
    <x v="0"/>
    <s v="-"/>
    <s v="associé Drag. 35/36"/>
    <s v="-"/>
  </r>
  <r>
    <x v="32"/>
    <s v="INV2130.2"/>
    <s v="F2030"/>
    <s v="US2030.3"/>
    <s v="Etat 3.2"/>
    <x v="0"/>
    <x v="3"/>
    <m/>
    <s v="SEVVO.FECI'T"/>
    <x v="10"/>
    <s v="diam. 41 mm"/>
    <m/>
    <m/>
    <m/>
    <x v="37"/>
    <s v="Grasso 2018, pl. 13, n° 17"/>
    <x v="3"/>
    <s v="Lecture interne, Lettre nettes, ponctuation avant fecit. Poit au centre, cercles internes et externe. Ligature des I et T de Fecit"/>
    <s v="associé Drag. 35/36, phase non déterminée"/>
    <s v="La ligature de fecit est connu sur les estampilles 104-109. La combinaison de cercles est point central la rapproche de la 109, mais diffère par la ponctuation et la taille."/>
  </r>
  <r>
    <x v="32"/>
    <s v="INV2032.6"/>
    <s v="F2102"/>
    <s v="US2102.4"/>
    <s v="Etat 3.2"/>
    <x v="1"/>
    <x v="3"/>
    <m/>
    <s v="SEVVO.FEC."/>
    <x v="10"/>
    <m/>
    <m/>
    <m/>
    <m/>
    <x v="39"/>
    <s v="Grasso 2018, pl. 14, n° 21"/>
    <x v="3"/>
    <s v="De conception proche de la n° 100 connue à Annecy et à l'Isle-D'abeau, mais de plus grande taille"/>
    <s v="associé à Drag. 33 (pas vu sur figure), et Drag. 35 à pâte claire"/>
    <m/>
  </r>
  <r>
    <x v="32"/>
    <s v="INV2023A.7"/>
    <s v="F2102"/>
    <s v="US2102.4"/>
    <s v="Etat 3.2"/>
    <x v="0"/>
    <x v="3"/>
    <m/>
    <s v="SEV[…]ECI(t)"/>
    <x v="10"/>
    <m/>
    <m/>
    <m/>
    <m/>
    <x v="39"/>
    <s v="Grasso 2018, pl. 14, n° 23"/>
    <x v="0"/>
    <m/>
    <m/>
    <s v="Inédit. Il s'agirait de la plus grande connnue. La mention de Fecit est développée mais on ne sait pas s'il y a une ligature ou des ponctuations"/>
  </r>
  <r>
    <x v="32"/>
    <s v="INV2199A.2"/>
    <s v="F2154"/>
    <s v="US2154.3"/>
    <s v="Etat 3.2"/>
    <x v="1"/>
    <x v="3"/>
    <m/>
    <s v="SEVVO.FEC."/>
    <x v="10"/>
    <m/>
    <m/>
    <m/>
    <m/>
    <x v="7"/>
    <s v="Grasso 2018, pl. 15, n° 5"/>
    <x v="26"/>
    <m/>
    <s v="associé Drag. 35.36"/>
    <s v="Inédit. Belles lettres, petite étoile au centre rappelant la matrice 102"/>
  </r>
  <r>
    <x v="32"/>
    <s v="INV2208.8"/>
    <s v="F2053"/>
    <s v="US2053.3"/>
    <s v="Etat 3.2"/>
    <x v="0"/>
    <x v="3"/>
    <m/>
    <s v="SEVVOFECI'T"/>
    <x v="10"/>
    <m/>
    <m/>
    <m/>
    <m/>
    <x v="7"/>
    <s v="Grasso 2018, pl. 15, n° 14"/>
    <x v="26"/>
    <s v="-"/>
    <m/>
    <s v="Inédit, de conception proche de celle de l'US2030.1 avec le certcle et point central, la ligature de fecit. Elle est en revanche plus grande et il n'y a pas de ponctuation."/>
  </r>
  <r>
    <x v="32"/>
    <s v="INV2180A.1"/>
    <s v="F2169"/>
    <s v="US2169.3"/>
    <s v="Etat 3.2"/>
    <x v="0"/>
    <x v="3"/>
    <m/>
    <s v="?"/>
    <x v="0"/>
    <m/>
    <m/>
    <m/>
    <m/>
    <x v="7"/>
    <s v="Grasso 2018, pl. 16, n° 4"/>
    <x v="0"/>
    <s v="-"/>
    <s v="-"/>
    <m/>
  </r>
  <r>
    <x v="32"/>
    <s v="INV2147.C20"/>
    <s v="F2023"/>
    <s v="US2023.3"/>
    <s v="Etat 3.2"/>
    <x v="0"/>
    <x v="3"/>
    <m/>
    <s v="SEVVO.?F"/>
    <x v="10"/>
    <m/>
    <m/>
    <m/>
    <m/>
    <x v="39"/>
    <s v="Grasso 2018, pl. 18 n° 16"/>
    <x v="26"/>
    <s v="-"/>
    <s v="Mention d'un Drag. 16/18 problématique, Drag. 36"/>
    <s v="Inédit. Etrange mal disposé ou il manque des lettre EC voir ECI'T. Ici pas de point central ni de cercles structurant l'estampille. Très brut et différent de ce que l'on a habituellement pour SEUVO"/>
  </r>
  <r>
    <x v="32"/>
    <s v="INV3609.6"/>
    <s v="F3025"/>
    <s v="US3025.4"/>
    <m/>
    <x v="0"/>
    <x v="5"/>
    <m/>
    <s v="VALLOFECIT"/>
    <x v="8"/>
    <s v="diam. 62 mm"/>
    <m/>
    <m/>
    <m/>
    <x v="38"/>
    <m/>
    <x v="35"/>
    <s v="Lettres nettes et anguleuses. Lecture intérieure, Point et cercle au centre."/>
    <s v="Gobelet Lez. 104"/>
    <m/>
  </r>
  <r>
    <x v="33"/>
    <m/>
    <s v="F2001"/>
    <m/>
    <m/>
    <x v="4"/>
    <x v="3"/>
    <m/>
    <s v="SEVVOF"/>
    <x v="10"/>
    <m/>
    <m/>
    <s v="CER133-3"/>
    <m/>
    <x v="7"/>
    <s v="Silvino dir. 2019, Pl, 140, n° 3"/>
    <x v="36"/>
    <m/>
    <s v="-"/>
    <m/>
  </r>
  <r>
    <x v="34"/>
    <n v="71"/>
    <s v="F339"/>
    <m/>
    <s v="Etat 4"/>
    <x v="0"/>
    <x v="3"/>
    <m/>
    <s v="-Ext-"/>
    <x v="0"/>
    <m/>
    <m/>
    <m/>
    <m/>
    <x v="7"/>
    <s v="Bastard 2021, fig. 97 , n° 11/ 339-006"/>
    <x v="0"/>
    <s v="-"/>
    <s v="-"/>
    <m/>
  </r>
  <r>
    <x v="34"/>
    <n v="10"/>
    <s v="F15"/>
    <m/>
    <s v="Etat 3a"/>
    <x v="0"/>
    <x v="3"/>
    <m/>
    <s v="-ORT-"/>
    <x v="0"/>
    <m/>
    <m/>
    <m/>
    <m/>
    <x v="7"/>
    <s v="Bastard 2021, fig. 93, n° 15-001"/>
    <x v="0"/>
    <s v="-"/>
    <s v="-"/>
    <m/>
  </r>
  <r>
    <x v="5"/>
    <m/>
    <m/>
    <s v="US2147"/>
    <s v="S2-5"/>
    <x v="0"/>
    <x v="3"/>
    <m/>
    <s v="MARCVS.F"/>
    <x v="12"/>
    <s v="Diam. 25 mm"/>
    <m/>
    <s v="Ill. 152"/>
    <s v="TPQ 140"/>
    <x v="40"/>
    <s v="Zabeo 2020"/>
    <x v="3"/>
    <s v="Lecture extérieure, point central. Ponctuation entre Marcus et F. le V est inversé"/>
    <m/>
    <s v="Inédit. Petite taille, lettres épaisses. Lecture externe. Ponctuation à la fin du nom"/>
  </r>
  <r>
    <x v="35"/>
    <m/>
    <s v="F67"/>
    <m/>
    <m/>
    <x v="0"/>
    <x v="2"/>
    <s v="à lèvre en bourrelet"/>
    <s v="]EVCV["/>
    <x v="0"/>
    <m/>
    <m/>
    <m/>
    <m/>
    <x v="7"/>
    <m/>
    <x v="23"/>
    <s v="-"/>
    <s v="Lez. 102 et une monnaie 161-180"/>
    <s v="C'est un dépôt de résidus de crémation."/>
  </r>
  <r>
    <x v="36"/>
    <m/>
    <m/>
    <n v="133"/>
    <m/>
    <x v="1"/>
    <x v="0"/>
    <s v="col court cannelé, panse carénée"/>
    <s v="non lue"/>
    <x v="0"/>
    <m/>
    <s v="fragmentaire"/>
    <m/>
    <m/>
    <x v="7"/>
    <s v="Coquidé 2011, 133/8"/>
    <x v="0"/>
    <m/>
    <m/>
    <s v="Semble effacée sur une moitiée, un possible MA ligaturé fait penser à certaines matrices de Martinus"/>
  </r>
  <r>
    <x v="37"/>
    <m/>
    <m/>
    <m/>
    <m/>
    <x v="4"/>
    <x v="3"/>
    <m/>
    <m/>
    <x v="38"/>
    <m/>
    <m/>
    <m/>
    <m/>
    <x v="7"/>
    <m/>
    <x v="35"/>
    <m/>
    <m/>
    <m/>
  </r>
  <r>
    <x v="24"/>
    <m/>
    <m/>
    <n v="1094"/>
    <m/>
    <x v="0"/>
    <x v="1"/>
    <s v="-"/>
    <s v="VA'LLO[…"/>
    <x v="8"/>
    <s v="diam. 29 mm"/>
    <s v="fragmentaire"/>
    <m/>
    <s v="100-150"/>
    <x v="26"/>
    <m/>
    <x v="0"/>
    <s v="-"/>
    <m/>
    <s v="Il pourrait s'agir d'une version inédite de la marque VALLO avec une ligature pour le A et L."/>
  </r>
  <r>
    <x v="28"/>
    <s v="CER 077"/>
    <s v="ST 1082"/>
    <m/>
    <s v="Horizon 9"/>
    <x v="3"/>
    <x v="1"/>
    <s v="-"/>
    <s v="A[…]F"/>
    <x v="0"/>
    <m/>
    <s v="fragmentaire"/>
    <m/>
    <m/>
    <x v="14"/>
    <s v="Silvino dir. 2019, Pl. 346 n° 3"/>
    <x v="0"/>
    <s v="-"/>
    <s v="-"/>
    <s v="possiblement A(GENOR)F, mais sans correspondance avec les matrices engistrées"/>
  </r>
  <r>
    <x v="38"/>
    <m/>
    <m/>
    <s v="us2 et 3"/>
    <m/>
    <x v="0"/>
    <x v="3"/>
    <m/>
    <s v="MAXIMVS.F"/>
    <x v="37"/>
    <s v="diam. 37 mm"/>
    <m/>
    <m/>
    <m/>
    <x v="3"/>
    <m/>
    <x v="3"/>
    <m/>
    <s v="TS CG ph. 7 : Lez. 57, Drag. 37, Curle 15, Curle 11, Drag. 33,, Drag. 27, gobelet Lez. 169 ; Claire B"/>
    <m/>
  </r>
  <r>
    <x v="39"/>
    <n v="136"/>
    <n v="55"/>
    <s v="55.12"/>
    <m/>
    <x v="0"/>
    <x v="0"/>
    <s v="Déch. 72"/>
    <s v="SEVVOFEC."/>
    <x v="10"/>
    <s v="diam. 16 mm"/>
    <s v="complet"/>
    <m/>
    <s v="Antiquité"/>
    <x v="0"/>
    <m/>
    <x v="3"/>
    <s v="Lettres nettes, lecture intérieure, ponctuation après le C de FEC(it), point central"/>
    <m/>
    <m/>
  </r>
  <r>
    <x v="39"/>
    <n v="138"/>
    <n v="55"/>
    <s v="55.12"/>
    <m/>
    <x v="0"/>
    <x v="0"/>
    <s v="à col côtelé"/>
    <s v="SEVVOFECIT"/>
    <x v="10"/>
    <s v="diam. 27 mm"/>
    <s v="complet"/>
    <m/>
    <s v="Antiquité"/>
    <x v="0"/>
    <m/>
    <x v="37"/>
    <s v="Lettres nettes, ligature IT, lecture intérieure, SEVVOFECIT hedera (ponctuation après IT), point central, estampillage (traces du fil au centre)"/>
    <m/>
    <s v="Semble correspondre au n°106 trouvé également à Annecy, diam. de 27 au lieu de 28 mm, la ponctuation entre FECIT et le nom est un hedera"/>
  </r>
  <r>
    <x v="39"/>
    <n v="139"/>
    <n v="55"/>
    <s v="55.12"/>
    <m/>
    <x v="0"/>
    <x v="0"/>
    <s v="à col côtelé"/>
    <s v="AGENOR.F."/>
    <x v="26"/>
    <s v="diam. 17 mm"/>
    <s v="complet"/>
    <m/>
    <s v="Antiquité"/>
    <x v="0"/>
    <m/>
    <x v="3"/>
    <s v="Lettres nettes épaisses, lecture intérieure, ponctuation de part et d’autre du F, petit point central entouré d’un cercle perlé"/>
    <m/>
    <s v="Proche du n°4 mais lettres nettes et épaisses au lieu de fines et maladroites, manque les points centraux"/>
  </r>
  <r>
    <x v="39"/>
    <n v="140"/>
    <n v="55"/>
    <s v="55.12"/>
    <m/>
    <x v="0"/>
    <x v="0"/>
    <s v="à col côtelé"/>
    <s v="SEVVOFEC(.)"/>
    <x v="10"/>
    <s v="diam. 16 mm"/>
    <s v="complet"/>
    <m/>
    <s v="Antiquité"/>
    <x v="0"/>
    <m/>
    <x v="3"/>
    <s v="Lettres assez nettes, peu épaisses, lecture intérieure, ponctuation après le C ?, point central"/>
    <m/>
    <s v="Potentiellement même matrice que le pode la même US (n°inv. 136), même diamètre"/>
  </r>
  <r>
    <x v="39"/>
    <n v="141"/>
    <n v="55"/>
    <s v="55.12"/>
    <m/>
    <x v="0"/>
    <x v="0"/>
    <s v="à col côtelé"/>
    <s v="MARTINVS"/>
    <x v="18"/>
    <s v="diam. 22 mm"/>
    <s v="complet"/>
    <m/>
    <s v="Antiquité"/>
    <x v="0"/>
    <m/>
    <x v="31"/>
    <s v="Lettres très nettes, épaisses, lecture extérieure, point central, cercle à l’extérieur du nom (bord de la matrice)"/>
    <m/>
    <s v="Matrice légèrement décentrée. N°46 ? Diam. 22 mm au lieu de 20 mm"/>
  </r>
  <r>
    <x v="39"/>
    <n v="144"/>
    <n v="55"/>
    <s v="55.12"/>
    <m/>
    <x v="0"/>
    <x v="5"/>
    <s v="carénée à lèvre en bourrelet"/>
    <s v="...]EVVO[…"/>
    <x v="10"/>
    <s v="diam. 19 mm"/>
    <s v="fragmentaire"/>
    <m/>
    <s v="Antiquité"/>
    <x v="0"/>
    <m/>
    <x v="0"/>
    <s v="Lettres assez nettes, lecture intérieure, cercle à l’extérieur du nom (bord de la matrice)"/>
    <m/>
    <s v="Estampillage (traces du fil au centre)"/>
  </r>
  <r>
    <x v="39"/>
    <s v="145 (1)"/>
    <n v="55"/>
    <s v="55.12"/>
    <m/>
    <x v="0"/>
    <x v="0"/>
    <m/>
    <s v=".SEVVO.FEC"/>
    <x v="10"/>
    <s v="diam. 20 mm"/>
    <s v="complet"/>
    <m/>
    <s v="Antiquité"/>
    <x v="0"/>
    <m/>
    <x v="38"/>
    <s v="Lettres assez nettes, lecture intérieure, ponctuation de part et d’autre du nom, point central"/>
    <m/>
    <s v="Matrice circulaire mais pas vraiment de cercle autour du nom, diam. 20 mm au lieu de 19 mm, n°100 provenant des Ilettes"/>
  </r>
  <r>
    <x v="39"/>
    <s v="145 (2)"/>
    <n v="55"/>
    <s v="55.12"/>
    <m/>
    <x v="0"/>
    <x v="0"/>
    <m/>
    <s v=".SEVVO.FEC"/>
    <x v="10"/>
    <s v="diam. 16 mm"/>
    <s v="complet"/>
    <m/>
    <s v="Antiquité"/>
    <x v="0"/>
    <m/>
    <x v="3"/>
    <s v="Lettres assez nettes, peu épaisses, lecture intérieure, ponctuation de part et d’autre du nom : triangle ou hedera après le nom, point central"/>
    <m/>
    <m/>
  </r>
  <r>
    <x v="39"/>
    <s v="145 (3)"/>
    <n v="55"/>
    <s v="55.12"/>
    <m/>
    <x v="0"/>
    <x v="0"/>
    <m/>
    <s v="MARTINVS."/>
    <x v="18"/>
    <s v="diam. 28 mm"/>
    <s v="complet"/>
    <m/>
    <s v="Antiquité"/>
    <x v="0"/>
    <m/>
    <x v="3"/>
    <s v="Lettres très nettes, épaisses, lecture extérieure, ponctuation après le S, point central, double cercle concentrique à l’extérieur et à l’intérieur (?) du nom"/>
    <m/>
    <s v="Estampillage (traces du fil au centre)"/>
  </r>
  <r>
    <x v="39"/>
    <n v="153"/>
    <n v="55"/>
    <s v="55.12"/>
    <m/>
    <x v="0"/>
    <x v="2"/>
    <s v="à lèvre renflée à sillon interne"/>
    <s v="MARTINVSFE"/>
    <x v="18"/>
    <s v="diam. 58 mm"/>
    <s v="fragmentaire"/>
    <m/>
    <s v="Antiquité"/>
    <x v="0"/>
    <m/>
    <x v="39"/>
    <s v="Lettres nettes, lecture extérieure, double cercle concentrique à l’extérieure du nom, marque lacunaire au centre. Elle se différencie de la 49 par le tracé du M et du A"/>
    <m/>
    <s v="Marque lacunaire au centre : cercle à l’intérieur du nom ?"/>
  </r>
  <r>
    <x v="39"/>
    <n v="154"/>
    <n v="55"/>
    <s v="55.12"/>
    <m/>
    <x v="0"/>
    <x v="2"/>
    <s v="à bord en bandeau à sillon interne"/>
    <s v="SEVVOFECIT."/>
    <x v="10"/>
    <s v="diam. 72 mm"/>
    <s v="complet"/>
    <m/>
    <s v="Antiquité"/>
    <x v="0"/>
    <m/>
    <x v="40"/>
    <s v="Lettres très nettes, épaisses, lecture intérieure, ponctuation en forme de triangle après FECIT, point central, cercles à l’intérieur et à l’extérieur du nom (bord de la matrice)"/>
    <m/>
    <m/>
  </r>
  <r>
    <x v="39"/>
    <s v="156 (1)"/>
    <n v="55"/>
    <s v="55.12"/>
    <m/>
    <x v="0"/>
    <x v="0"/>
    <m/>
    <s v=".SEVVO.FECIT"/>
    <x v="10"/>
    <s v="diam. 40 mm"/>
    <s v="complet"/>
    <m/>
    <s v="Antiquité"/>
    <x v="0"/>
    <m/>
    <x v="3"/>
    <s v="Lettres nettes, lecture intérieure, ponctuation de part et d’autre du nom, double cercle concentrique à l’extérieur du nom"/>
    <m/>
    <s v="Proche du n°114 mais sans la rosette centrale. Surépaisseur un peu plus large que le cercle à l’extérieur du nom pouvant délimiter la matrice (?)"/>
  </r>
  <r>
    <x v="39"/>
    <s v="156 (2)"/>
    <n v="55"/>
    <s v="55.12"/>
    <m/>
    <x v="0"/>
    <x v="0"/>
    <m/>
    <s v="A.GENOR.F"/>
    <x v="26"/>
    <s v="diam. 28 mm ?"/>
    <s v="complet"/>
    <m/>
    <s v="Antiquité"/>
    <x v="0"/>
    <m/>
    <x v="3"/>
    <s v="Lettres nettes, lecture intérieure, ponctuation en forme de triangle entre le A et le G et après le R de AGENOR, hedera après le F, point central, cercle perlé autour (?)"/>
    <m/>
    <s v="Matrice peut-être doublement plus large"/>
  </r>
  <r>
    <x v="39"/>
    <s v="191 (1)"/>
    <n v="55"/>
    <s v="55.12"/>
    <m/>
    <x v="0"/>
    <x v="0"/>
    <m/>
    <s v="MARCVSF."/>
    <x v="12"/>
    <s v="diam. 51 mm"/>
    <s v="complet"/>
    <m/>
    <s v="Antiquité"/>
    <x v="0"/>
    <m/>
    <x v="3"/>
    <s v="Lettres nettes, lecture extérieure, ponctuation après le F (gros point), 4 symboles au centre (lettres?) : S inversé, V, triangle et barre, cercle à l’extérieur du nom"/>
    <m/>
    <s v="Estampillage"/>
  </r>
  <r>
    <x v="39"/>
    <s v="191 (2)"/>
    <n v="55"/>
    <s v="55.12"/>
    <m/>
    <x v="0"/>
    <x v="0"/>
    <m/>
    <s v="AGENOR.F."/>
    <x v="26"/>
    <s v="diam. 44 mm"/>
    <s v="complet"/>
    <m/>
    <s v="Antiquité"/>
    <x v="0"/>
    <m/>
    <x v="3"/>
    <s v="Lettres très nettes, épaisses, lecture intérieure, hedera de part et d’autre du F, point central entouré d’un cercle perlé, cercle perlé de petits triangles pointant vers le centre à l’extérieur du nom"/>
    <m/>
    <m/>
  </r>
  <r>
    <x v="39"/>
    <s v="250 (1)"/>
    <n v="146"/>
    <s v="146.1"/>
    <m/>
    <x v="0"/>
    <x v="0"/>
    <m/>
    <s v="...]VS F"/>
    <x v="19"/>
    <s v="diam. 33 mm"/>
    <s v="fragmentaire"/>
    <m/>
    <s v="Antiquité"/>
    <x v="41"/>
    <m/>
    <x v="41"/>
    <s v="Lettres fines abîmées, lecture extérieure, cercle à l’extérieur du nom, marque lacunaire"/>
    <m/>
    <m/>
  </r>
  <r>
    <x v="39"/>
    <s v="250 (2)"/>
    <s v="F146"/>
    <s v="US146.1"/>
    <m/>
    <x v="0"/>
    <x v="0"/>
    <m/>
    <s v="MARTINVS"/>
    <x v="18"/>
    <s v="diam. 27 mm"/>
    <s v="complet"/>
    <m/>
    <s v="Antiquité"/>
    <x v="41"/>
    <m/>
    <x v="3"/>
    <s v="Lettres assez nettes, peu épaisses, lecture extérieure, point central, cercle à l’extérieur du nom (?) (bord de la matrice, cercle volontaire?)"/>
    <m/>
    <m/>
  </r>
  <r>
    <x v="39"/>
    <s v="250 (3)"/>
    <s v="F146"/>
    <s v="US146.1"/>
    <m/>
    <x v="0"/>
    <x v="0"/>
    <m/>
    <s v="MARTINVS"/>
    <x v="18"/>
    <s v="diam. 27 mm"/>
    <s v="complet"/>
    <m/>
    <s v="Antiquité"/>
    <x v="41"/>
    <m/>
    <x v="3"/>
    <s v="Lettres assez nettes, lecture extérieure, point central, cercle à l’extérieur du nom (?) (très léger, formant le bord de la matrice, cercle volontaire?)"/>
    <m/>
    <m/>
  </r>
  <r>
    <x v="39"/>
    <s v="250 (4)"/>
    <n v="146"/>
    <s v="146.1"/>
    <m/>
    <x v="0"/>
    <x v="2"/>
    <m/>
    <s v="MASCARPVS.F"/>
    <x v="7"/>
    <s v="diam. 50 mm"/>
    <s v="complet"/>
    <m/>
    <s v="Antiquité"/>
    <x v="41"/>
    <m/>
    <x v="3"/>
    <s v="Lettres et cercles très nets, lecture extérieure, point central, double cercle concentrique à l’intérieur du nom, cercle à l’extérieur du nom"/>
    <m/>
    <m/>
  </r>
  <r>
    <x v="39"/>
    <s v="250 (5)"/>
    <n v="146"/>
    <s v="146.1"/>
    <m/>
    <x v="0"/>
    <x v="0"/>
    <m/>
    <s v="Q. VERRI […] / MASCVRICVS FEC"/>
    <x v="15"/>
    <s v="diam. 63 mm"/>
    <s v="complet mais partiellement imprimé"/>
    <m/>
    <s v="Antiquité"/>
    <x v="41"/>
    <m/>
    <x v="3"/>
    <s v="Q. VERRI (ACHILLAEI) à l’extérieur, MASCVRICVS FEC à l’intérieur = Q(uintus) VERRI ACHILLAEI MASCVRICVS FEC(it), lettres et cercles nets au centre mais non imprimés vers l’extérieur du fond (aucun relief), lecture intérieure, point central, double cercle concentrique à l’intérieur du nom, le diamètre de la matrice correspond au diamètre du fond du pot, la matrice allant certainement jusqu’au bord du fond (limite non visible car non imprimée)"/>
    <m/>
    <m/>
  </r>
  <r>
    <x v="39"/>
    <s v="250 (6)"/>
    <n v="146"/>
    <s v="146.1"/>
    <m/>
    <x v="0"/>
    <x v="0"/>
    <m/>
    <s v="…] CHILLAEI [… / …] VRICVS FE[…"/>
    <x v="15"/>
    <s v="diam. 70 mm (?)"/>
    <s v="fragmentaire"/>
    <m/>
    <s v="Antiquité"/>
    <x v="41"/>
    <m/>
    <x v="3"/>
    <s v="(Q. VERRI A)CHILLAEI à l’extérieur, (MASC)VRICVS FEC(it) à l’intérieur, lettres assez nettes à l’extérieur, très peu épaisses et peu lisibles au centre, lecture intérieure, double cercle concentrique à l’intérieur du nom, cercle à l’extérieur du nom (?) (très léger), marque lacunaire (point central?)"/>
    <m/>
    <m/>
  </r>
  <r>
    <x v="39"/>
    <s v="264 (1)"/>
    <s v="F146"/>
    <s v="US162.3"/>
    <m/>
    <x v="0"/>
    <x v="0"/>
    <m/>
    <s v="MARTINVS"/>
    <x v="18"/>
    <s v="diam. 24 mm"/>
    <s v="complet"/>
    <m/>
    <s v="Antiquité"/>
    <x v="42"/>
    <m/>
    <x v="42"/>
    <s v="Lettres nettes, matrice excentrée par rapport au fond, lecture extérieure, point central, cercle à l’extérieur du nom (bord de la matrice), inédite ? : matrice légèrement plus large que celle connue"/>
    <m/>
    <m/>
  </r>
  <r>
    <x v="39"/>
    <s v="264 (2)"/>
    <n v="162"/>
    <s v="162.3"/>
    <m/>
    <x v="0"/>
    <x v="0"/>
    <m/>
    <s v="VIAIIIII"/>
    <x v="39"/>
    <s v="diam. 51 mm"/>
    <s v="complet"/>
    <m/>
    <s v="Antiquité"/>
    <x v="42"/>
    <m/>
    <x v="43"/>
    <s v="Lettres ou symboles assez nets, lecture extérieure ?, symboles ?/lettres ?, point central, cercle à l’extérieur du nom, diamètre du cercle = 25 mm, lignes du bois de la matrice visibles à l’extérieur du cercle"/>
    <m/>
    <m/>
  </r>
  <r>
    <x v="39"/>
    <n v="423"/>
    <n v="491"/>
    <s v="491.2"/>
    <m/>
    <x v="0"/>
    <x v="0"/>
    <m/>
    <s v="CATVLLVS F"/>
    <x v="25"/>
    <s v="diam. 26 mm"/>
    <s v="complet"/>
    <m/>
    <s v="Antiquité"/>
    <x v="43"/>
    <m/>
    <x v="3"/>
    <s v="Lettres assez nettes, lecture extérieure, ponctuation de part et d’autre du nom, point central, cercle à l’extérieur du nom (bord de la matrice)"/>
    <m/>
    <m/>
  </r>
  <r>
    <x v="39"/>
    <s v="230 (1)"/>
    <n v="120"/>
    <s v="120.2"/>
    <m/>
    <x v="0"/>
    <x v="0"/>
    <m/>
    <s v="NOSTER"/>
    <x v="16"/>
    <s v="diam. 20 à 23 mm"/>
    <s v="complet"/>
    <m/>
    <s v="Antiquité"/>
    <x v="44"/>
    <m/>
    <x v="3"/>
    <s v="Lettres assez nettes, empâtées et peu épaisses, lecture intérieure, S rétrograde, ponctuation après le nom (gros point carré), estampillage (traces du fil)"/>
    <m/>
    <m/>
  </r>
  <r>
    <x v="37"/>
    <m/>
    <m/>
    <m/>
    <m/>
    <x v="4"/>
    <x v="3"/>
    <m/>
    <m/>
    <x v="38"/>
    <m/>
    <m/>
    <m/>
    <m/>
    <x v="7"/>
    <m/>
    <x v="35"/>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A4E4F9-CD11-4A48-8095-551C5059A5C9}" name="Tableau croisé dynamique1" cacheId="0" applyNumberFormats="0" applyBorderFormats="0" applyFontFormats="0" applyPatternFormats="0" applyAlignmentFormats="0" applyWidthHeightFormats="1" dataCaption="Valeurs" updatedVersion="8" minRefreshableVersion="3" useAutoFormatting="1" itemPrintTitles="1" createdVersion="8" indent="0" compact="0" compactData="0" gridDropZones="1" multipleFieldFilters="0">
  <location ref="A5:C13" firstHeaderRow="1" firstDataRow="2" firstDataCol="1"/>
  <pivotFields count="20">
    <pivotField axis="axisRow" compact="0" outline="0" multipleItemSelectionAllowed="1" showAll="0" sortType="ascending" defaultSubtotal="0">
      <items count="40">
        <item x="39"/>
        <item x="14"/>
        <item x="15"/>
        <item x="28"/>
        <item x="34"/>
        <item x="17"/>
        <item x="8"/>
        <item x="27"/>
        <item x="18"/>
        <item x="38"/>
        <item x="0"/>
        <item x="29"/>
        <item x="20"/>
        <item x="25"/>
        <item x="35"/>
        <item x="30"/>
        <item x="26"/>
        <item x="21"/>
        <item x="22"/>
        <item x="36"/>
        <item x="23"/>
        <item x="24"/>
        <item x="7"/>
        <item x="4"/>
        <item x="31"/>
        <item x="2"/>
        <item x="3"/>
        <item x="33"/>
        <item x="12"/>
        <item x="9"/>
        <item x="10"/>
        <item x="11"/>
        <item x="6"/>
        <item x="1"/>
        <item x="13"/>
        <item x="16"/>
        <item x="32"/>
        <item x="5"/>
        <item x="19"/>
        <item x="37"/>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items count="10">
        <item m="1" x="7"/>
        <item m="1" x="6"/>
        <item m="1" x="5"/>
        <item x="1"/>
        <item x="0"/>
        <item m="1" x="8"/>
        <item m="1" x="9"/>
        <item x="2"/>
        <item x="4"/>
        <item x="3"/>
      </items>
    </pivotField>
    <pivotField compact="0" outline="0" showAll="0" defaultSubtotal="0">
      <items count="9">
        <item x="1"/>
        <item m="1" x="8"/>
        <item x="4"/>
        <item x="5"/>
        <item x="7"/>
        <item x="2"/>
        <item x="6"/>
        <item x="0"/>
        <item x="3"/>
      </items>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multipleItemSelectionAllowed="1" showAll="0" defaultSubtotal="0">
      <items count="40">
        <item h="1" x="0"/>
        <item h="1" x="39"/>
        <item h="1" x="19"/>
        <item h="1" x="26"/>
        <item h="1" x="28"/>
        <item h="1" x="14"/>
        <item h="1" x="33"/>
        <item h="1" x="17"/>
        <item h="1" x="25"/>
        <item h="1" x="36"/>
        <item h="1" x="24"/>
        <item h="1" x="2"/>
        <item h="1" x="3"/>
        <item h="1" x="35"/>
        <item h="1" x="29"/>
        <item h="1" x="34"/>
        <item h="1" x="27"/>
        <item h="1" x="12"/>
        <item h="1" x="18"/>
        <item h="1" x="7"/>
        <item h="1" x="15"/>
        <item h="1" x="4"/>
        <item h="1" x="37"/>
        <item h="1" x="21"/>
        <item x="16"/>
        <item h="1" x="22"/>
        <item h="1" x="20"/>
        <item h="1" x="9"/>
        <item h="1" x="31"/>
        <item h="1" x="23"/>
        <item h="1" x="1"/>
        <item h="1" x="10"/>
        <item h="1" x="11"/>
        <item h="1" x="30"/>
        <item h="1" x="5"/>
        <item h="1" x="6"/>
        <item h="1" x="13"/>
        <item h="1" x="32"/>
        <item h="1" x="8"/>
        <item h="1" x="38"/>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pivotField compact="0" outline="0" showAll="0" defaultSubtotal="0"/>
    <pivotField compact="0" outline="0" showAll="0" defaultSubtotal="0">
      <items count="45">
        <item x="21"/>
        <item x="26"/>
        <item x="9"/>
        <item x="40"/>
        <item x="3"/>
        <item x="29"/>
        <item x="38"/>
        <item x="25"/>
        <item x="20"/>
        <item x="13"/>
        <item x="10"/>
        <item x="18"/>
        <item x="22"/>
        <item x="28"/>
        <item x="14"/>
        <item x="44"/>
        <item x="43"/>
        <item x="41"/>
        <item x="4"/>
        <item x="19"/>
        <item x="36"/>
        <item x="39"/>
        <item x="30"/>
        <item x="5"/>
        <item x="32"/>
        <item x="17"/>
        <item x="6"/>
        <item x="11"/>
        <item x="23"/>
        <item x="33"/>
        <item x="1"/>
        <item x="0"/>
        <item x="42"/>
        <item x="2"/>
        <item x="24"/>
        <item x="27"/>
        <item x="15"/>
        <item x="35"/>
        <item x="34"/>
        <item x="37"/>
        <item x="31"/>
        <item x="12"/>
        <item x="16"/>
        <item x="8"/>
        <item x="7"/>
      </items>
      <extLst>
        <ext xmlns:x14="http://schemas.microsoft.com/office/spreadsheetml/2009/9/main" uri="{2946ED86-A175-432a-8AC1-64E0C546D7DE}">
          <x14:pivotField fillDownLabels="1"/>
        </ext>
      </extLst>
    </pivotField>
    <pivotField compact="0" outline="0" showAll="0"/>
    <pivotField dataField="1" compact="0" outline="0" showAll="0" defaultSubtotal="0">
      <items count="44">
        <item x="19"/>
        <item x="28"/>
        <item x="12"/>
        <item x="33"/>
        <item x="37"/>
        <item h="1" x="0"/>
        <item x="41"/>
        <item x="13"/>
        <item x="11"/>
        <item x="17"/>
        <item x="8"/>
        <item x="40"/>
        <item x="4"/>
        <item x="20"/>
        <item x="25"/>
        <item x="2"/>
        <item x="1"/>
        <item x="9"/>
        <item x="31"/>
        <item x="39"/>
        <item x="21"/>
        <item x="18"/>
        <item x="29"/>
        <item x="22"/>
        <item x="15"/>
        <item x="24"/>
        <item x="16"/>
        <item x="32"/>
        <item x="6"/>
        <item x="5"/>
        <item x="7"/>
        <item x="34"/>
        <item x="26"/>
        <item x="36"/>
        <item x="10"/>
        <item x="3"/>
        <item x="42"/>
        <item x="23"/>
        <item x="43"/>
        <item x="38"/>
        <item x="14"/>
        <item x="30"/>
        <item x="27"/>
        <item x="35"/>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pivotFields>
  <rowFields count="1">
    <field x="0"/>
  </rowFields>
  <rowItems count="7">
    <i>
      <x/>
    </i>
    <i>
      <x v="3"/>
    </i>
    <i>
      <x v="6"/>
    </i>
    <i>
      <x v="11"/>
    </i>
    <i>
      <x v="13"/>
    </i>
    <i>
      <x v="17"/>
    </i>
    <i t="grand">
      <x/>
    </i>
  </rowItems>
  <colFields count="1">
    <field x="9"/>
  </colFields>
  <colItems count="2">
    <i>
      <x v="24"/>
    </i>
    <i t="grand">
      <x/>
    </i>
  </colItems>
  <dataFields count="1">
    <dataField name="Nombre de Cantin et al. 2009"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E9A0-5B13-4936-9FA4-780717DB0BE8}">
  <dimension ref="A5:C13"/>
  <sheetViews>
    <sheetView zoomScale="158" workbookViewId="0">
      <selection activeCell="D18" sqref="D18"/>
    </sheetView>
  </sheetViews>
  <sheetFormatPr baseColWidth="10" defaultRowHeight="12" x14ac:dyDescent="0.25"/>
  <cols>
    <col min="1" max="1" width="29.83203125" bestFit="1" customWidth="1"/>
    <col min="2" max="2" width="8.33203125" bestFit="1" customWidth="1"/>
    <col min="3" max="3" width="11.5" bestFit="1" customWidth="1"/>
    <col min="4" max="39" width="30" bestFit="1" customWidth="1"/>
    <col min="40" max="40" width="11.5" bestFit="1" customWidth="1"/>
    <col min="41" max="41" width="30" bestFit="1" customWidth="1"/>
    <col min="42" max="43" width="11.5" bestFit="1" customWidth="1"/>
    <col min="44" max="105" width="47.83203125" bestFit="1" customWidth="1"/>
    <col min="106" max="106" width="11.5" bestFit="1" customWidth="1"/>
  </cols>
  <sheetData>
    <row r="5" spans="1:3" x14ac:dyDescent="0.25">
      <c r="A5" s="130" t="s">
        <v>1511</v>
      </c>
      <c r="B5" s="130" t="s">
        <v>432</v>
      </c>
    </row>
    <row r="6" spans="1:3" x14ac:dyDescent="0.25">
      <c r="A6" s="130" t="s">
        <v>87</v>
      </c>
      <c r="B6" t="s">
        <v>493</v>
      </c>
      <c r="C6" t="s">
        <v>1335</v>
      </c>
    </row>
    <row r="7" spans="1:3" x14ac:dyDescent="0.25">
      <c r="A7" t="s">
        <v>1445</v>
      </c>
      <c r="B7">
        <v>1</v>
      </c>
      <c r="C7">
        <v>1</v>
      </c>
    </row>
    <row r="8" spans="1:3" x14ac:dyDescent="0.25">
      <c r="A8" t="s">
        <v>433</v>
      </c>
      <c r="B8">
        <v>19</v>
      </c>
      <c r="C8">
        <v>19</v>
      </c>
    </row>
    <row r="9" spans="1:3" x14ac:dyDescent="0.25">
      <c r="A9" t="s">
        <v>332</v>
      </c>
      <c r="B9">
        <v>4</v>
      </c>
      <c r="C9">
        <v>4</v>
      </c>
    </row>
    <row r="10" spans="1:3" x14ac:dyDescent="0.25">
      <c r="A10" t="s">
        <v>579</v>
      </c>
      <c r="B10">
        <v>2</v>
      </c>
      <c r="C10">
        <v>2</v>
      </c>
    </row>
    <row r="11" spans="1:3" x14ac:dyDescent="0.25">
      <c r="A11" t="s">
        <v>421</v>
      </c>
      <c r="B11">
        <v>1</v>
      </c>
      <c r="C11">
        <v>1</v>
      </c>
    </row>
    <row r="12" spans="1:3" x14ac:dyDescent="0.25">
      <c r="A12" t="s">
        <v>411</v>
      </c>
      <c r="B12">
        <v>2</v>
      </c>
      <c r="C12">
        <v>2</v>
      </c>
    </row>
    <row r="13" spans="1:3" x14ac:dyDescent="0.25">
      <c r="A13" t="s">
        <v>1335</v>
      </c>
      <c r="B13">
        <v>29</v>
      </c>
      <c r="C13">
        <v>29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EB88E-3B99-4CE6-A656-CF5FB4A3F81E}">
  <dimension ref="B4:M13"/>
  <sheetViews>
    <sheetView workbookViewId="0">
      <selection activeCell="B5" sqref="B5:M13"/>
    </sheetView>
  </sheetViews>
  <sheetFormatPr baseColWidth="10" defaultRowHeight="12" x14ac:dyDescent="0.25"/>
  <sheetData>
    <row r="4" spans="2:13" ht="24" x14ac:dyDescent="0.25">
      <c r="B4" s="2" t="s">
        <v>107</v>
      </c>
      <c r="C4" s="2" t="s">
        <v>279</v>
      </c>
      <c r="D4" s="2" t="s">
        <v>280</v>
      </c>
      <c r="E4" s="2" t="s">
        <v>281</v>
      </c>
      <c r="F4" s="8" t="s">
        <v>282</v>
      </c>
      <c r="G4" s="2"/>
      <c r="H4" s="2"/>
      <c r="I4" s="36" t="s">
        <v>283</v>
      </c>
      <c r="J4" s="2" t="s">
        <v>284</v>
      </c>
      <c r="K4" s="2"/>
      <c r="L4" s="2"/>
      <c r="M4" s="2" t="s">
        <v>163</v>
      </c>
    </row>
    <row r="5" spans="2:13" x14ac:dyDescent="0.25">
      <c r="B5" s="2" t="s">
        <v>107</v>
      </c>
      <c r="C5" s="2" t="s">
        <v>285</v>
      </c>
      <c r="D5" s="2" t="s">
        <v>286</v>
      </c>
      <c r="E5" s="2" t="s">
        <v>287</v>
      </c>
      <c r="F5" s="8" t="s">
        <v>288</v>
      </c>
      <c r="G5" s="2"/>
      <c r="H5" s="2"/>
      <c r="I5" s="2"/>
      <c r="J5" s="2"/>
      <c r="K5" s="2"/>
      <c r="L5" s="2"/>
      <c r="M5" s="2" t="s">
        <v>289</v>
      </c>
    </row>
    <row r="6" spans="2:13" x14ac:dyDescent="0.25">
      <c r="B6" s="2" t="s">
        <v>107</v>
      </c>
      <c r="C6" s="2" t="s">
        <v>285</v>
      </c>
      <c r="D6" s="2" t="s">
        <v>290</v>
      </c>
      <c r="E6" s="2" t="s">
        <v>291</v>
      </c>
      <c r="F6" s="8" t="s">
        <v>292</v>
      </c>
      <c r="G6" s="2"/>
      <c r="H6" s="2"/>
      <c r="I6" s="2"/>
      <c r="J6" s="2"/>
      <c r="K6" s="2" t="s">
        <v>10</v>
      </c>
      <c r="L6" s="2"/>
      <c r="M6" s="2" t="s">
        <v>163</v>
      </c>
    </row>
    <row r="7" spans="2:13" x14ac:dyDescent="0.25">
      <c r="B7" s="2" t="s">
        <v>107</v>
      </c>
      <c r="C7" s="2" t="s">
        <v>293</v>
      </c>
      <c r="D7" s="2" t="s">
        <v>294</v>
      </c>
      <c r="E7" s="2" t="s">
        <v>295</v>
      </c>
      <c r="F7" s="8" t="s">
        <v>296</v>
      </c>
      <c r="G7" s="2"/>
      <c r="H7" s="2"/>
      <c r="I7" s="2"/>
      <c r="J7" s="2"/>
      <c r="K7" s="2"/>
      <c r="L7" s="2"/>
      <c r="M7" s="2" t="s">
        <v>297</v>
      </c>
    </row>
    <row r="8" spans="2:13" x14ac:dyDescent="0.25">
      <c r="B8" s="2" t="s">
        <v>107</v>
      </c>
      <c r="C8" s="2" t="s">
        <v>298</v>
      </c>
      <c r="D8" s="2" t="s">
        <v>299</v>
      </c>
      <c r="E8" s="2" t="s">
        <v>300</v>
      </c>
      <c r="F8" s="2" t="s">
        <v>301</v>
      </c>
      <c r="G8" s="2"/>
      <c r="H8" s="2"/>
      <c r="I8" s="2"/>
      <c r="J8" s="2" t="s">
        <v>302</v>
      </c>
      <c r="K8" s="2"/>
      <c r="L8" s="2"/>
      <c r="M8" s="2" t="s">
        <v>163</v>
      </c>
    </row>
    <row r="9" spans="2:13" x14ac:dyDescent="0.25">
      <c r="B9" s="2" t="s">
        <v>107</v>
      </c>
      <c r="C9" s="2" t="s">
        <v>298</v>
      </c>
      <c r="D9" s="2" t="s">
        <v>299</v>
      </c>
      <c r="E9" s="2" t="s">
        <v>303</v>
      </c>
      <c r="F9" s="8" t="s">
        <v>304</v>
      </c>
      <c r="G9" s="2"/>
      <c r="H9" s="2"/>
      <c r="I9" s="2"/>
      <c r="J9" s="2" t="s">
        <v>305</v>
      </c>
      <c r="K9" s="2"/>
      <c r="L9" s="2" t="s">
        <v>306</v>
      </c>
      <c r="M9" s="2" t="s">
        <v>307</v>
      </c>
    </row>
    <row r="10" spans="2:13" x14ac:dyDescent="0.25">
      <c r="B10" s="2" t="s">
        <v>107</v>
      </c>
      <c r="C10" s="2" t="s">
        <v>298</v>
      </c>
      <c r="D10" s="2" t="s">
        <v>308</v>
      </c>
      <c r="E10" s="2" t="s">
        <v>309</v>
      </c>
      <c r="F10" s="8" t="s">
        <v>310</v>
      </c>
      <c r="G10" s="2"/>
      <c r="H10" s="2"/>
      <c r="I10" s="2"/>
      <c r="J10" s="2" t="s">
        <v>311</v>
      </c>
      <c r="K10" s="2"/>
      <c r="L10" s="2" t="s">
        <v>312</v>
      </c>
      <c r="M10" s="2" t="s">
        <v>313</v>
      </c>
    </row>
    <row r="11" spans="2:13" x14ac:dyDescent="0.25">
      <c r="B11" s="2" t="s">
        <v>107</v>
      </c>
      <c r="C11" s="2" t="s">
        <v>298</v>
      </c>
      <c r="D11" s="2" t="s">
        <v>308</v>
      </c>
      <c r="E11" s="2" t="s">
        <v>314</v>
      </c>
      <c r="F11" s="2" t="s">
        <v>315</v>
      </c>
      <c r="G11" s="2"/>
      <c r="H11" s="2"/>
      <c r="I11" s="2" t="s">
        <v>315</v>
      </c>
      <c r="J11" s="2" t="s">
        <v>316</v>
      </c>
      <c r="K11" s="2" t="s">
        <v>118</v>
      </c>
      <c r="L11" s="2" t="s">
        <v>61</v>
      </c>
      <c r="M11" s="2" t="s">
        <v>259</v>
      </c>
    </row>
    <row r="12" spans="2:13" x14ac:dyDescent="0.25">
      <c r="B12" s="2" t="s">
        <v>107</v>
      </c>
      <c r="C12" s="2" t="s">
        <v>298</v>
      </c>
      <c r="D12" s="2" t="s">
        <v>308</v>
      </c>
      <c r="E12" s="2" t="s">
        <v>317</v>
      </c>
      <c r="F12" s="8" t="s">
        <v>318</v>
      </c>
      <c r="G12" s="2"/>
      <c r="H12" s="2"/>
      <c r="I12" s="2" t="s">
        <v>319</v>
      </c>
      <c r="J12" s="2" t="s">
        <v>320</v>
      </c>
      <c r="K12" s="2" t="s">
        <v>321</v>
      </c>
      <c r="L12" s="2" t="s">
        <v>61</v>
      </c>
      <c r="M12" s="2"/>
    </row>
    <row r="13" spans="2:13" x14ac:dyDescent="0.25">
      <c r="B13" s="2" t="s">
        <v>107</v>
      </c>
      <c r="C13" s="2" t="s">
        <v>298</v>
      </c>
      <c r="D13" s="2" t="s">
        <v>308</v>
      </c>
      <c r="E13" s="2" t="s">
        <v>322</v>
      </c>
      <c r="F13" s="8"/>
      <c r="G13" s="2"/>
      <c r="H13" s="2"/>
      <c r="I13" s="2" t="s">
        <v>319</v>
      </c>
      <c r="J13" s="2" t="s">
        <v>323</v>
      </c>
      <c r="K13" s="2"/>
      <c r="L13" s="2" t="s">
        <v>324</v>
      </c>
      <c r="M13" s="2" t="s">
        <v>325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42610-2FEE-4E3D-92EB-BE95A2A7BDA3}">
  <dimension ref="A1:I40"/>
  <sheetViews>
    <sheetView topLeftCell="A16" zoomScale="160" zoomScaleNormal="160" workbookViewId="0">
      <selection activeCell="C9" sqref="C9"/>
    </sheetView>
  </sheetViews>
  <sheetFormatPr baseColWidth="10" defaultColWidth="14.33203125" defaultRowHeight="12" x14ac:dyDescent="0.25"/>
  <cols>
    <col min="1" max="1" width="34.83203125" style="42" customWidth="1"/>
    <col min="2" max="3" width="18.33203125" style="42" customWidth="1"/>
    <col min="4" max="4" width="15" style="42" customWidth="1"/>
    <col min="5" max="5" width="14.33203125" style="42"/>
    <col min="6" max="6" width="28" style="42" customWidth="1"/>
    <col min="7" max="7" width="14.33203125" style="42" customWidth="1"/>
    <col min="8" max="8" width="30.1640625" style="42" customWidth="1"/>
    <col min="9" max="9" width="20.33203125" style="42" customWidth="1"/>
    <col min="10" max="16384" width="14.33203125" style="42"/>
  </cols>
  <sheetData>
    <row r="1" spans="1:9" x14ac:dyDescent="0.25">
      <c r="A1" s="40" t="s">
        <v>87</v>
      </c>
      <c r="B1" s="40" t="s">
        <v>431</v>
      </c>
      <c r="C1" s="40" t="s">
        <v>102</v>
      </c>
      <c r="D1" s="40" t="s">
        <v>4</v>
      </c>
      <c r="E1" s="40" t="s">
        <v>5</v>
      </c>
      <c r="F1" s="40" t="s">
        <v>191</v>
      </c>
      <c r="G1" s="41" t="s">
        <v>6</v>
      </c>
      <c r="H1" s="41" t="s">
        <v>432</v>
      </c>
      <c r="I1" s="40" t="s">
        <v>7</v>
      </c>
    </row>
    <row r="2" spans="1:9" x14ac:dyDescent="0.25">
      <c r="A2" s="43" t="s">
        <v>433</v>
      </c>
      <c r="B2" s="43" t="s">
        <v>434</v>
      </c>
      <c r="C2" s="43" t="s">
        <v>435</v>
      </c>
      <c r="D2" s="44" t="s">
        <v>436</v>
      </c>
      <c r="E2" s="44" t="s">
        <v>437</v>
      </c>
      <c r="F2" s="44"/>
      <c r="G2" s="44" t="s">
        <v>438</v>
      </c>
      <c r="H2" s="44" t="s">
        <v>439</v>
      </c>
      <c r="I2" s="44"/>
    </row>
    <row r="3" spans="1:9" x14ac:dyDescent="0.25">
      <c r="A3" s="43" t="s">
        <v>433</v>
      </c>
      <c r="B3" s="43" t="s">
        <v>434</v>
      </c>
      <c r="C3" s="43" t="s">
        <v>435</v>
      </c>
      <c r="D3" s="44" t="s">
        <v>436</v>
      </c>
      <c r="E3" s="44" t="s">
        <v>437</v>
      </c>
      <c r="F3" s="44"/>
      <c r="G3" s="44" t="s">
        <v>440</v>
      </c>
      <c r="H3" s="45" t="s">
        <v>440</v>
      </c>
      <c r="I3" s="43"/>
    </row>
    <row r="4" spans="1:9" x14ac:dyDescent="0.25">
      <c r="A4" s="43" t="s">
        <v>433</v>
      </c>
      <c r="B4" s="43" t="s">
        <v>434</v>
      </c>
      <c r="C4" s="43" t="s">
        <v>435</v>
      </c>
      <c r="D4" s="44" t="s">
        <v>436</v>
      </c>
      <c r="E4" s="44" t="s">
        <v>437</v>
      </c>
      <c r="F4" s="44"/>
      <c r="G4" s="44" t="s">
        <v>441</v>
      </c>
      <c r="H4" s="44"/>
      <c r="I4" s="46" t="s">
        <v>442</v>
      </c>
    </row>
    <row r="5" spans="1:9" x14ac:dyDescent="0.25">
      <c r="A5" s="43" t="s">
        <v>433</v>
      </c>
      <c r="B5" s="43" t="s">
        <v>434</v>
      </c>
      <c r="C5" s="43" t="s">
        <v>435</v>
      </c>
      <c r="D5" s="44" t="s">
        <v>436</v>
      </c>
      <c r="E5" s="44" t="s">
        <v>437</v>
      </c>
      <c r="F5" s="44"/>
      <c r="G5" s="44" t="s">
        <v>443</v>
      </c>
      <c r="H5" s="44"/>
      <c r="I5" s="44"/>
    </row>
    <row r="6" spans="1:9" x14ac:dyDescent="0.25">
      <c r="A6" s="43" t="s">
        <v>433</v>
      </c>
      <c r="B6" s="43" t="s">
        <v>434</v>
      </c>
      <c r="C6" s="43" t="s">
        <v>435</v>
      </c>
      <c r="D6" s="44" t="s">
        <v>436</v>
      </c>
      <c r="E6" s="44" t="s">
        <v>437</v>
      </c>
      <c r="F6" s="44"/>
      <c r="G6" s="44" t="s">
        <v>444</v>
      </c>
      <c r="H6" s="44"/>
      <c r="I6" s="44"/>
    </row>
    <row r="7" spans="1:9" x14ac:dyDescent="0.25">
      <c r="A7" s="43" t="s">
        <v>433</v>
      </c>
      <c r="B7" s="43" t="s">
        <v>299</v>
      </c>
      <c r="C7" s="43" t="s">
        <v>163</v>
      </c>
      <c r="D7" s="44" t="s">
        <v>436</v>
      </c>
      <c r="E7" s="44" t="s">
        <v>117</v>
      </c>
      <c r="F7" s="44" t="s">
        <v>445</v>
      </c>
      <c r="G7" s="44" t="s">
        <v>446</v>
      </c>
      <c r="H7" s="44" t="s">
        <v>346</v>
      </c>
      <c r="I7" s="44"/>
    </row>
    <row r="8" spans="1:9" x14ac:dyDescent="0.25">
      <c r="A8" s="43" t="s">
        <v>433</v>
      </c>
      <c r="B8" s="43" t="s">
        <v>299</v>
      </c>
      <c r="C8" s="43" t="s">
        <v>163</v>
      </c>
      <c r="D8" s="44" t="s">
        <v>436</v>
      </c>
      <c r="E8" s="44" t="s">
        <v>117</v>
      </c>
      <c r="F8" s="44" t="s">
        <v>447</v>
      </c>
      <c r="G8" s="44" t="s">
        <v>448</v>
      </c>
      <c r="H8" s="45" t="s">
        <v>448</v>
      </c>
      <c r="I8" s="44"/>
    </row>
    <row r="9" spans="1:9" x14ac:dyDescent="0.25">
      <c r="A9" s="43" t="s">
        <v>433</v>
      </c>
      <c r="B9" s="43" t="s">
        <v>299</v>
      </c>
      <c r="C9" s="43" t="s">
        <v>163</v>
      </c>
      <c r="D9" s="44" t="s">
        <v>436</v>
      </c>
      <c r="E9" s="44" t="s">
        <v>437</v>
      </c>
      <c r="F9" s="44"/>
      <c r="G9" s="45" t="s">
        <v>449</v>
      </c>
      <c r="H9" s="44" t="s">
        <v>450</v>
      </c>
      <c r="I9" s="44"/>
    </row>
    <row r="10" spans="1:9" x14ac:dyDescent="0.25">
      <c r="A10" s="43" t="s">
        <v>433</v>
      </c>
      <c r="B10" s="43" t="s">
        <v>299</v>
      </c>
      <c r="C10" s="43" t="s">
        <v>163</v>
      </c>
      <c r="D10" s="44" t="s">
        <v>436</v>
      </c>
      <c r="E10" s="44" t="s">
        <v>437</v>
      </c>
      <c r="F10" s="44"/>
      <c r="G10" s="44" t="s">
        <v>451</v>
      </c>
      <c r="H10" s="44" t="s">
        <v>346</v>
      </c>
      <c r="I10" s="43"/>
    </row>
    <row r="11" spans="1:9" x14ac:dyDescent="0.25">
      <c r="A11" s="43" t="s">
        <v>433</v>
      </c>
      <c r="B11" s="43" t="s">
        <v>299</v>
      </c>
      <c r="C11" s="43" t="s">
        <v>163</v>
      </c>
      <c r="D11" s="44" t="s">
        <v>436</v>
      </c>
      <c r="E11" s="44" t="s">
        <v>437</v>
      </c>
      <c r="F11" s="44"/>
      <c r="G11" s="44" t="s">
        <v>452</v>
      </c>
      <c r="H11" s="44"/>
      <c r="I11" s="44"/>
    </row>
    <row r="12" spans="1:9" x14ac:dyDescent="0.25">
      <c r="A12" s="43" t="s">
        <v>433</v>
      </c>
      <c r="B12" s="43" t="s">
        <v>299</v>
      </c>
      <c r="C12" s="43" t="s">
        <v>163</v>
      </c>
      <c r="D12" s="44" t="s">
        <v>436</v>
      </c>
      <c r="E12" s="44" t="s">
        <v>437</v>
      </c>
      <c r="F12" s="44"/>
      <c r="G12" s="44" t="s">
        <v>346</v>
      </c>
      <c r="H12" s="45" t="s">
        <v>346</v>
      </c>
      <c r="I12" s="44"/>
    </row>
    <row r="13" spans="1:9" x14ac:dyDescent="0.25">
      <c r="A13" s="43" t="s">
        <v>433</v>
      </c>
      <c r="B13" s="43" t="s">
        <v>453</v>
      </c>
      <c r="C13" s="43" t="s">
        <v>454</v>
      </c>
      <c r="D13" s="44" t="s">
        <v>436</v>
      </c>
      <c r="E13" s="44" t="s">
        <v>117</v>
      </c>
      <c r="F13" s="44" t="s">
        <v>455</v>
      </c>
      <c r="G13" s="44" t="s">
        <v>446</v>
      </c>
      <c r="H13" s="44" t="s">
        <v>346</v>
      </c>
      <c r="I13" s="44"/>
    </row>
    <row r="14" spans="1:9" x14ac:dyDescent="0.25">
      <c r="A14" s="43" t="s">
        <v>433</v>
      </c>
      <c r="B14" s="43" t="s">
        <v>453</v>
      </c>
      <c r="C14" s="43" t="s">
        <v>454</v>
      </c>
      <c r="D14" s="44" t="s">
        <v>436</v>
      </c>
      <c r="E14" s="44" t="s">
        <v>117</v>
      </c>
      <c r="F14" s="44" t="s">
        <v>455</v>
      </c>
      <c r="G14" s="44" t="s">
        <v>456</v>
      </c>
      <c r="H14" s="44" t="s">
        <v>457</v>
      </c>
      <c r="I14" s="43"/>
    </row>
    <row r="15" spans="1:9" x14ac:dyDescent="0.25">
      <c r="A15" s="43" t="s">
        <v>433</v>
      </c>
      <c r="B15" s="43" t="s">
        <v>453</v>
      </c>
      <c r="C15" s="43" t="s">
        <v>454</v>
      </c>
      <c r="D15" s="44" t="s">
        <v>436</v>
      </c>
      <c r="E15" s="44" t="s">
        <v>117</v>
      </c>
      <c r="F15" s="44" t="s">
        <v>455</v>
      </c>
      <c r="G15" s="44" t="s">
        <v>458</v>
      </c>
      <c r="H15" s="44" t="s">
        <v>459</v>
      </c>
      <c r="I15" s="44"/>
    </row>
    <row r="16" spans="1:9" x14ac:dyDescent="0.25">
      <c r="A16" s="43" t="s">
        <v>433</v>
      </c>
      <c r="B16" s="43" t="s">
        <v>453</v>
      </c>
      <c r="C16" s="43" t="s">
        <v>454</v>
      </c>
      <c r="D16" s="44" t="s">
        <v>436</v>
      </c>
      <c r="E16" s="44" t="s">
        <v>117</v>
      </c>
      <c r="F16" s="44" t="s">
        <v>455</v>
      </c>
      <c r="G16" s="47" t="s">
        <v>346</v>
      </c>
      <c r="H16" s="45" t="s">
        <v>346</v>
      </c>
      <c r="I16" s="44"/>
    </row>
    <row r="17" spans="1:9" x14ac:dyDescent="0.25">
      <c r="A17" s="43" t="s">
        <v>433</v>
      </c>
      <c r="B17" s="43" t="s">
        <v>453</v>
      </c>
      <c r="C17" s="43" t="s">
        <v>454</v>
      </c>
      <c r="D17" s="44" t="s">
        <v>436</v>
      </c>
      <c r="E17" s="44" t="s">
        <v>117</v>
      </c>
      <c r="F17" s="44" t="s">
        <v>455</v>
      </c>
      <c r="G17" s="47" t="s">
        <v>346</v>
      </c>
      <c r="H17" s="44" t="s">
        <v>346</v>
      </c>
      <c r="I17" s="44"/>
    </row>
    <row r="18" spans="1:9" x14ac:dyDescent="0.25">
      <c r="A18" s="43" t="s">
        <v>433</v>
      </c>
      <c r="B18" s="43" t="s">
        <v>453</v>
      </c>
      <c r="C18" s="43" t="s">
        <v>454</v>
      </c>
      <c r="D18" s="44" t="s">
        <v>436</v>
      </c>
      <c r="E18" s="44" t="s">
        <v>117</v>
      </c>
      <c r="F18" s="44" t="s">
        <v>455</v>
      </c>
      <c r="G18" s="44" t="s">
        <v>460</v>
      </c>
      <c r="H18" s="44" t="s">
        <v>346</v>
      </c>
      <c r="I18" s="44"/>
    </row>
    <row r="19" spans="1:9" x14ac:dyDescent="0.25">
      <c r="A19" s="43" t="s">
        <v>433</v>
      </c>
      <c r="B19" s="43" t="s">
        <v>453</v>
      </c>
      <c r="C19" s="43" t="s">
        <v>454</v>
      </c>
      <c r="D19" s="44" t="s">
        <v>436</v>
      </c>
      <c r="E19" s="44" t="s">
        <v>117</v>
      </c>
      <c r="F19" s="44" t="s">
        <v>455</v>
      </c>
      <c r="G19" s="44" t="s">
        <v>461</v>
      </c>
      <c r="H19" s="44" t="s">
        <v>346</v>
      </c>
      <c r="I19" s="44"/>
    </row>
    <row r="20" spans="1:9" x14ac:dyDescent="0.25">
      <c r="A20" s="43" t="s">
        <v>433</v>
      </c>
      <c r="B20" s="43" t="s">
        <v>453</v>
      </c>
      <c r="C20" s="43" t="s">
        <v>454</v>
      </c>
      <c r="D20" s="44" t="s">
        <v>436</v>
      </c>
      <c r="E20" s="44" t="s">
        <v>117</v>
      </c>
      <c r="F20" s="44" t="s">
        <v>455</v>
      </c>
      <c r="G20" s="47" t="s">
        <v>462</v>
      </c>
      <c r="H20" s="44" t="s">
        <v>346</v>
      </c>
      <c r="I20" s="44"/>
    </row>
    <row r="21" spans="1:9" x14ac:dyDescent="0.25">
      <c r="A21" s="43" t="s">
        <v>433</v>
      </c>
      <c r="B21" s="43" t="s">
        <v>453</v>
      </c>
      <c r="C21" s="43" t="s">
        <v>454</v>
      </c>
      <c r="D21" s="44" t="s">
        <v>436</v>
      </c>
      <c r="E21" s="44" t="s">
        <v>117</v>
      </c>
      <c r="F21" s="44" t="s">
        <v>455</v>
      </c>
      <c r="G21" s="44" t="s">
        <v>463</v>
      </c>
      <c r="H21" s="47" t="s">
        <v>337</v>
      </c>
      <c r="I21" s="44"/>
    </row>
    <row r="22" spans="1:9" x14ac:dyDescent="0.25">
      <c r="A22" s="43" t="s">
        <v>433</v>
      </c>
      <c r="B22" s="43" t="s">
        <v>453</v>
      </c>
      <c r="C22" s="43" t="s">
        <v>454</v>
      </c>
      <c r="D22" s="44" t="s">
        <v>436</v>
      </c>
      <c r="E22" s="44" t="s">
        <v>117</v>
      </c>
      <c r="F22" s="44" t="s">
        <v>455</v>
      </c>
      <c r="G22" s="47" t="s">
        <v>464</v>
      </c>
      <c r="H22" s="47" t="s">
        <v>465</v>
      </c>
      <c r="I22" s="44"/>
    </row>
    <row r="23" spans="1:9" x14ac:dyDescent="0.25">
      <c r="A23" s="43" t="s">
        <v>433</v>
      </c>
      <c r="B23" s="43" t="s">
        <v>453</v>
      </c>
      <c r="C23" s="43" t="s">
        <v>454</v>
      </c>
      <c r="D23" s="44" t="s">
        <v>436</v>
      </c>
      <c r="E23" s="44" t="s">
        <v>117</v>
      </c>
      <c r="F23" s="44" t="s">
        <v>455</v>
      </c>
      <c r="G23" s="47" t="s">
        <v>443</v>
      </c>
      <c r="H23" s="47"/>
      <c r="I23" s="44"/>
    </row>
    <row r="24" spans="1:9" x14ac:dyDescent="0.25">
      <c r="A24" s="43" t="s">
        <v>433</v>
      </c>
      <c r="B24" s="43" t="s">
        <v>453</v>
      </c>
      <c r="C24" s="43" t="s">
        <v>454</v>
      </c>
      <c r="D24" s="44" t="s">
        <v>436</v>
      </c>
      <c r="E24" s="44" t="s">
        <v>117</v>
      </c>
      <c r="F24" s="44" t="s">
        <v>455</v>
      </c>
      <c r="G24" s="47" t="s">
        <v>466</v>
      </c>
      <c r="H24" s="47"/>
      <c r="I24" s="44"/>
    </row>
    <row r="25" spans="1:9" x14ac:dyDescent="0.25">
      <c r="A25" s="43" t="s">
        <v>433</v>
      </c>
      <c r="B25" s="43" t="s">
        <v>467</v>
      </c>
      <c r="C25" s="43" t="s">
        <v>338</v>
      </c>
      <c r="D25" s="44" t="s">
        <v>436</v>
      </c>
      <c r="E25" s="43"/>
      <c r="F25" s="44"/>
      <c r="G25" s="47" t="s">
        <v>462</v>
      </c>
      <c r="H25" s="44" t="s">
        <v>346</v>
      </c>
      <c r="I25" s="44"/>
    </row>
    <row r="26" spans="1:9" x14ac:dyDescent="0.25">
      <c r="A26" s="43" t="s">
        <v>433</v>
      </c>
      <c r="B26" s="43" t="s">
        <v>467</v>
      </c>
      <c r="C26" s="43" t="s">
        <v>338</v>
      </c>
      <c r="D26" s="44" t="s">
        <v>436</v>
      </c>
      <c r="E26" s="43"/>
      <c r="F26" s="44"/>
      <c r="G26" s="47" t="s">
        <v>462</v>
      </c>
      <c r="H26" s="44" t="s">
        <v>346</v>
      </c>
      <c r="I26" s="44"/>
    </row>
    <row r="27" spans="1:9" x14ac:dyDescent="0.25">
      <c r="A27" s="43" t="s">
        <v>433</v>
      </c>
      <c r="B27" s="43" t="s">
        <v>467</v>
      </c>
      <c r="C27" s="43" t="s">
        <v>338</v>
      </c>
      <c r="D27" s="44" t="s">
        <v>436</v>
      </c>
      <c r="E27" s="43"/>
      <c r="F27" s="44"/>
      <c r="G27" s="47" t="s">
        <v>462</v>
      </c>
      <c r="H27" s="44" t="s">
        <v>346</v>
      </c>
      <c r="I27" s="44"/>
    </row>
    <row r="28" spans="1:9" x14ac:dyDescent="0.25">
      <c r="A28" s="43" t="s">
        <v>433</v>
      </c>
      <c r="B28" s="43" t="s">
        <v>467</v>
      </c>
      <c r="C28" s="43" t="s">
        <v>338</v>
      </c>
      <c r="D28" s="44" t="s">
        <v>436</v>
      </c>
      <c r="E28" s="43"/>
      <c r="F28" s="44"/>
      <c r="G28" s="47" t="s">
        <v>462</v>
      </c>
      <c r="H28" s="44" t="s">
        <v>346</v>
      </c>
      <c r="I28" s="44"/>
    </row>
    <row r="29" spans="1:9" x14ac:dyDescent="0.25">
      <c r="A29" s="43" t="s">
        <v>433</v>
      </c>
      <c r="B29" s="43" t="s">
        <v>467</v>
      </c>
      <c r="C29" s="43" t="s">
        <v>338</v>
      </c>
      <c r="D29" s="44" t="s">
        <v>436</v>
      </c>
      <c r="E29" s="43"/>
      <c r="F29" s="44"/>
      <c r="G29" s="47" t="s">
        <v>462</v>
      </c>
      <c r="H29" s="44" t="s">
        <v>346</v>
      </c>
      <c r="I29" s="44"/>
    </row>
    <row r="30" spans="1:9" x14ac:dyDescent="0.25">
      <c r="A30" s="43" t="s">
        <v>433</v>
      </c>
      <c r="B30" s="43" t="s">
        <v>467</v>
      </c>
      <c r="C30" s="43" t="s">
        <v>338</v>
      </c>
      <c r="D30" s="44" t="s">
        <v>436</v>
      </c>
      <c r="E30" s="43"/>
      <c r="F30" s="44"/>
      <c r="G30" s="47" t="s">
        <v>468</v>
      </c>
      <c r="H30" s="44" t="s">
        <v>346</v>
      </c>
      <c r="I30" s="44"/>
    </row>
    <row r="31" spans="1:9" x14ac:dyDescent="0.25">
      <c r="A31" s="43" t="s">
        <v>433</v>
      </c>
      <c r="B31" s="43" t="s">
        <v>467</v>
      </c>
      <c r="C31" s="43" t="s">
        <v>338</v>
      </c>
      <c r="D31" s="44" t="s">
        <v>436</v>
      </c>
      <c r="E31" s="43"/>
      <c r="F31" s="44"/>
      <c r="G31" s="47" t="s">
        <v>469</v>
      </c>
      <c r="H31" s="44" t="s">
        <v>346</v>
      </c>
      <c r="I31" s="44"/>
    </row>
    <row r="32" spans="1:9" x14ac:dyDescent="0.25">
      <c r="A32" s="43" t="s">
        <v>433</v>
      </c>
      <c r="B32" s="43" t="s">
        <v>467</v>
      </c>
      <c r="C32" s="43" t="s">
        <v>338</v>
      </c>
      <c r="D32" s="44" t="s">
        <v>436</v>
      </c>
      <c r="E32" s="43"/>
      <c r="F32" s="44"/>
      <c r="G32" s="47" t="s">
        <v>470</v>
      </c>
      <c r="H32" s="44" t="s">
        <v>346</v>
      </c>
      <c r="I32" s="44"/>
    </row>
    <row r="33" spans="1:9" x14ac:dyDescent="0.25">
      <c r="A33" s="43" t="s">
        <v>433</v>
      </c>
      <c r="B33" s="43" t="s">
        <v>467</v>
      </c>
      <c r="C33" s="43" t="s">
        <v>338</v>
      </c>
      <c r="D33" s="44" t="s">
        <v>436</v>
      </c>
      <c r="E33" s="43"/>
      <c r="F33" s="44"/>
      <c r="G33" s="47" t="s">
        <v>471</v>
      </c>
      <c r="H33" s="44" t="s">
        <v>346</v>
      </c>
      <c r="I33" s="44"/>
    </row>
    <row r="34" spans="1:9" x14ac:dyDescent="0.25">
      <c r="A34" s="43" t="s">
        <v>433</v>
      </c>
      <c r="B34" s="43" t="s">
        <v>467</v>
      </c>
      <c r="C34" s="43" t="s">
        <v>338</v>
      </c>
      <c r="D34" s="44" t="s">
        <v>436</v>
      </c>
      <c r="E34" s="43"/>
      <c r="F34" s="44"/>
      <c r="G34" s="47" t="s">
        <v>472</v>
      </c>
      <c r="H34" s="47"/>
      <c r="I34" s="44"/>
    </row>
    <row r="35" spans="1:9" x14ac:dyDescent="0.25">
      <c r="A35" s="43" t="s">
        <v>433</v>
      </c>
      <c r="B35" s="43" t="s">
        <v>467</v>
      </c>
      <c r="C35" s="43" t="s">
        <v>338</v>
      </c>
      <c r="D35" s="44" t="s">
        <v>436</v>
      </c>
      <c r="E35" s="43"/>
      <c r="F35" s="44"/>
      <c r="G35" s="47" t="s">
        <v>473</v>
      </c>
      <c r="H35" s="47"/>
      <c r="I35" s="44"/>
    </row>
    <row r="36" spans="1:9" x14ac:dyDescent="0.25">
      <c r="A36" s="43" t="s">
        <v>433</v>
      </c>
      <c r="B36" s="43" t="s">
        <v>467</v>
      </c>
      <c r="C36" s="43" t="s">
        <v>338</v>
      </c>
      <c r="D36" s="44" t="s">
        <v>436</v>
      </c>
      <c r="E36" s="43"/>
      <c r="F36" s="43"/>
      <c r="G36" s="47" t="s">
        <v>474</v>
      </c>
      <c r="H36" s="47"/>
      <c r="I36" s="44"/>
    </row>
    <row r="37" spans="1:9" x14ac:dyDescent="0.25">
      <c r="A37" s="43" t="s">
        <v>433</v>
      </c>
      <c r="B37" s="43" t="s">
        <v>475</v>
      </c>
      <c r="C37" s="43" t="s">
        <v>476</v>
      </c>
      <c r="D37" s="44" t="s">
        <v>436</v>
      </c>
      <c r="E37" s="43"/>
      <c r="F37" s="43"/>
      <c r="G37" s="47" t="s">
        <v>477</v>
      </c>
      <c r="H37" s="47" t="s">
        <v>477</v>
      </c>
      <c r="I37" s="43"/>
    </row>
    <row r="38" spans="1:9" x14ac:dyDescent="0.25">
      <c r="A38" s="43" t="s">
        <v>433</v>
      </c>
      <c r="B38" s="43" t="s">
        <v>475</v>
      </c>
      <c r="C38" s="43" t="s">
        <v>476</v>
      </c>
      <c r="D38" s="44" t="s">
        <v>436</v>
      </c>
      <c r="E38" s="43"/>
      <c r="F38" s="43"/>
      <c r="G38" s="47" t="s">
        <v>478</v>
      </c>
      <c r="H38" s="44" t="s">
        <v>346</v>
      </c>
      <c r="I38" s="43"/>
    </row>
    <row r="39" spans="1:9" x14ac:dyDescent="0.25">
      <c r="A39" s="43" t="s">
        <v>433</v>
      </c>
      <c r="B39" s="43" t="s">
        <v>475</v>
      </c>
      <c r="C39" s="43" t="s">
        <v>476</v>
      </c>
      <c r="D39" s="44" t="s">
        <v>436</v>
      </c>
      <c r="E39" s="43"/>
      <c r="F39" s="43"/>
      <c r="G39" s="47" t="s">
        <v>51</v>
      </c>
      <c r="H39" s="47" t="s">
        <v>479</v>
      </c>
      <c r="I39" s="43"/>
    </row>
    <row r="40" spans="1:9" x14ac:dyDescent="0.25">
      <c r="A40" s="43" t="s">
        <v>433</v>
      </c>
      <c r="B40" s="43" t="s">
        <v>475</v>
      </c>
      <c r="C40" s="43" t="s">
        <v>476</v>
      </c>
      <c r="D40" s="44" t="s">
        <v>436</v>
      </c>
      <c r="E40" s="43"/>
      <c r="F40" s="43"/>
      <c r="G40" s="47" t="s">
        <v>480</v>
      </c>
      <c r="H40" s="47"/>
      <c r="I40" s="43"/>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Roman,Normal"&amp;12&amp;Kffffff&amp;A</oddHeader>
    <oddFooter>&amp;C&amp;"Times New Roman,Normal"&amp;12&amp;KffffffPage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DDB3-1C09-41A1-8057-9D76A1E05CF7}">
  <dimension ref="A2:O43"/>
  <sheetViews>
    <sheetView zoomScale="110" zoomScaleNormal="110" workbookViewId="0">
      <selection activeCell="B23" sqref="B23"/>
    </sheetView>
  </sheetViews>
  <sheetFormatPr baseColWidth="10" defaultRowHeight="12" x14ac:dyDescent="0.25"/>
  <cols>
    <col min="1" max="1" width="45.1640625" bestFit="1" customWidth="1"/>
    <col min="2" max="2" width="8.33203125" customWidth="1"/>
    <col min="3" max="3" width="6.1640625" customWidth="1"/>
    <col min="4" max="4" width="8.33203125" style="52" customWidth="1"/>
    <col min="5" max="5" width="8.1640625" customWidth="1"/>
    <col min="6" max="6" width="13.1640625" bestFit="1" customWidth="1"/>
    <col min="7" max="7" width="7.6640625" customWidth="1"/>
    <col min="8" max="8" width="31" customWidth="1"/>
    <col min="9" max="9" width="36.33203125" style="9" bestFit="1" customWidth="1"/>
    <col min="10" max="10" width="19.5" customWidth="1"/>
    <col min="11" max="11" width="14" customWidth="1"/>
    <col min="13" max="13" width="16.6640625" bestFit="1" customWidth="1"/>
    <col min="14" max="14" width="14.33203125" customWidth="1"/>
  </cols>
  <sheetData>
    <row r="2" spans="1:15" x14ac:dyDescent="0.25">
      <c r="A2" s="3" t="s">
        <v>87</v>
      </c>
      <c r="B2" s="3" t="s">
        <v>0</v>
      </c>
      <c r="C2" s="3" t="s">
        <v>1</v>
      </c>
      <c r="D2" s="51" t="s">
        <v>2</v>
      </c>
      <c r="E2" s="3" t="s">
        <v>3</v>
      </c>
      <c r="F2" s="3" t="s">
        <v>4</v>
      </c>
      <c r="G2" s="3" t="s">
        <v>5</v>
      </c>
      <c r="H2" s="3" t="s">
        <v>191</v>
      </c>
      <c r="I2" s="7" t="s">
        <v>6</v>
      </c>
      <c r="J2" s="3" t="s">
        <v>89</v>
      </c>
      <c r="K2" s="3" t="s">
        <v>7</v>
      </c>
      <c r="L2" s="3" t="s">
        <v>86</v>
      </c>
      <c r="M2" s="3" t="s">
        <v>190</v>
      </c>
      <c r="N2" s="3" t="s">
        <v>210</v>
      </c>
      <c r="O2" s="3" t="s">
        <v>192</v>
      </c>
    </row>
    <row r="3" spans="1:15" x14ac:dyDescent="0.25">
      <c r="A3" s="2" t="s">
        <v>332</v>
      </c>
      <c r="B3" s="1"/>
      <c r="C3" s="1"/>
      <c r="D3" s="39" t="s">
        <v>333</v>
      </c>
      <c r="E3" s="1" t="s">
        <v>334</v>
      </c>
      <c r="F3" s="1" t="s">
        <v>335</v>
      </c>
      <c r="G3" s="1" t="s">
        <v>117</v>
      </c>
      <c r="H3" s="1" t="s">
        <v>336</v>
      </c>
      <c r="I3" s="1" t="s">
        <v>337</v>
      </c>
      <c r="J3" s="2"/>
      <c r="K3" s="1"/>
      <c r="L3" s="2"/>
      <c r="M3" s="1" t="s">
        <v>338</v>
      </c>
      <c r="N3" s="1" t="s">
        <v>338</v>
      </c>
      <c r="O3" s="1"/>
    </row>
    <row r="4" spans="1:15" x14ac:dyDescent="0.25">
      <c r="A4" s="2" t="s">
        <v>332</v>
      </c>
      <c r="B4" s="1"/>
      <c r="C4" s="1"/>
      <c r="D4" s="39" t="s">
        <v>339</v>
      </c>
      <c r="E4" s="1" t="s">
        <v>334</v>
      </c>
      <c r="F4" s="1" t="s">
        <v>335</v>
      </c>
      <c r="G4" s="1" t="s">
        <v>340</v>
      </c>
      <c r="H4" s="1" t="s">
        <v>340</v>
      </c>
      <c r="I4" s="1" t="s">
        <v>341</v>
      </c>
      <c r="J4" s="2"/>
      <c r="K4" s="2"/>
      <c r="L4" s="2"/>
      <c r="M4" s="1" t="s">
        <v>338</v>
      </c>
      <c r="N4" s="1" t="s">
        <v>338</v>
      </c>
      <c r="O4" s="1"/>
    </row>
    <row r="5" spans="1:15" x14ac:dyDescent="0.25">
      <c r="A5" s="2" t="s">
        <v>332</v>
      </c>
      <c r="B5" s="1"/>
      <c r="C5" s="2"/>
      <c r="D5" s="39" t="s">
        <v>342</v>
      </c>
      <c r="E5" s="1" t="s">
        <v>334</v>
      </c>
      <c r="F5" s="1" t="s">
        <v>335</v>
      </c>
      <c r="G5" s="1" t="s">
        <v>340</v>
      </c>
      <c r="H5" s="1" t="s">
        <v>340</v>
      </c>
      <c r="I5" s="1" t="s">
        <v>337</v>
      </c>
      <c r="J5" s="2"/>
      <c r="K5" s="1"/>
      <c r="L5" s="2"/>
      <c r="M5" s="1" t="s">
        <v>338</v>
      </c>
      <c r="N5" s="1" t="s">
        <v>338</v>
      </c>
      <c r="O5" s="1"/>
    </row>
    <row r="6" spans="1:15" x14ac:dyDescent="0.25">
      <c r="A6" s="2" t="s">
        <v>332</v>
      </c>
      <c r="B6" s="1"/>
      <c r="C6" s="1"/>
      <c r="D6" s="39" t="s">
        <v>343</v>
      </c>
      <c r="E6" s="1" t="s">
        <v>334</v>
      </c>
      <c r="F6" s="1" t="s">
        <v>344</v>
      </c>
      <c r="G6" s="1" t="s">
        <v>117</v>
      </c>
      <c r="H6" s="1" t="s">
        <v>345</v>
      </c>
      <c r="I6" s="1" t="s">
        <v>346</v>
      </c>
      <c r="J6" s="1"/>
      <c r="K6" s="1"/>
      <c r="L6" s="1"/>
      <c r="M6" s="1" t="s">
        <v>338</v>
      </c>
      <c r="N6" s="1" t="s">
        <v>338</v>
      </c>
      <c r="O6" s="1"/>
    </row>
    <row r="7" spans="1:15" x14ac:dyDescent="0.25">
      <c r="A7" s="2" t="s">
        <v>332</v>
      </c>
      <c r="B7" s="1"/>
      <c r="C7" s="2"/>
      <c r="D7" s="39" t="s">
        <v>347</v>
      </c>
      <c r="E7" s="1" t="s">
        <v>334</v>
      </c>
      <c r="F7" s="1" t="s">
        <v>344</v>
      </c>
      <c r="G7" s="1" t="s">
        <v>117</v>
      </c>
      <c r="H7" s="1" t="s">
        <v>336</v>
      </c>
      <c r="I7" s="1" t="s">
        <v>346</v>
      </c>
      <c r="J7" s="1"/>
      <c r="K7" s="1"/>
      <c r="L7" s="1"/>
      <c r="M7" s="1" t="s">
        <v>338</v>
      </c>
      <c r="N7" s="1" t="s">
        <v>338</v>
      </c>
      <c r="O7" s="1"/>
    </row>
    <row r="8" spans="1:15" x14ac:dyDescent="0.25">
      <c r="A8" s="2" t="s">
        <v>332</v>
      </c>
      <c r="B8" s="1"/>
      <c r="C8" s="2"/>
      <c r="D8" s="39" t="s">
        <v>343</v>
      </c>
      <c r="E8" s="1" t="s">
        <v>334</v>
      </c>
      <c r="F8" s="1" t="s">
        <v>335</v>
      </c>
      <c r="G8" s="1" t="s">
        <v>117</v>
      </c>
      <c r="H8" s="1"/>
      <c r="I8" s="1" t="s">
        <v>346</v>
      </c>
      <c r="J8" s="1"/>
      <c r="K8" s="1"/>
      <c r="L8" s="1"/>
      <c r="M8" s="1" t="s">
        <v>338</v>
      </c>
      <c r="N8" s="1" t="s">
        <v>338</v>
      </c>
      <c r="O8" s="1"/>
    </row>
    <row r="9" spans="1:15" x14ac:dyDescent="0.25">
      <c r="A9" s="2" t="s">
        <v>332</v>
      </c>
      <c r="B9" s="1"/>
      <c r="C9" s="1"/>
      <c r="D9" s="39" t="s">
        <v>343</v>
      </c>
      <c r="E9" s="1" t="s">
        <v>334</v>
      </c>
      <c r="F9" s="1" t="s">
        <v>344</v>
      </c>
      <c r="G9" s="1" t="s">
        <v>117</v>
      </c>
      <c r="H9" s="1" t="s">
        <v>336</v>
      </c>
      <c r="I9" s="1" t="s">
        <v>348</v>
      </c>
      <c r="J9" s="2"/>
      <c r="K9" s="1"/>
      <c r="L9" s="1"/>
      <c r="M9" s="1" t="s">
        <v>338</v>
      </c>
      <c r="N9" s="1" t="s">
        <v>338</v>
      </c>
      <c r="O9" s="1"/>
    </row>
    <row r="10" spans="1:15" x14ac:dyDescent="0.25">
      <c r="A10" s="2" t="s">
        <v>332</v>
      </c>
      <c r="B10" s="1"/>
      <c r="C10" s="2"/>
      <c r="D10" s="39" t="s">
        <v>347</v>
      </c>
      <c r="E10" s="1" t="s">
        <v>334</v>
      </c>
      <c r="F10" s="1" t="s">
        <v>349</v>
      </c>
      <c r="G10" s="1" t="s">
        <v>350</v>
      </c>
      <c r="H10" s="1"/>
      <c r="I10" s="1" t="s">
        <v>337</v>
      </c>
      <c r="J10" s="1"/>
      <c r="K10" s="1"/>
      <c r="L10" s="2"/>
      <c r="M10" s="1" t="s">
        <v>338</v>
      </c>
      <c r="N10" s="1" t="s">
        <v>338</v>
      </c>
      <c r="O10" s="1"/>
    </row>
    <row r="11" spans="1:15" x14ac:dyDescent="0.25">
      <c r="A11" s="2" t="s">
        <v>332</v>
      </c>
      <c r="B11" s="1"/>
      <c r="C11" s="2"/>
      <c r="D11" s="39" t="s">
        <v>351</v>
      </c>
      <c r="E11" s="1" t="s">
        <v>352</v>
      </c>
      <c r="F11" s="1" t="s">
        <v>335</v>
      </c>
      <c r="G11" s="1" t="s">
        <v>117</v>
      </c>
      <c r="H11" s="1"/>
      <c r="I11" s="1" t="s">
        <v>353</v>
      </c>
      <c r="J11" s="1"/>
      <c r="K11" s="2"/>
      <c r="L11" s="1"/>
      <c r="M11" s="1" t="s">
        <v>354</v>
      </c>
      <c r="N11" s="1" t="s">
        <v>355</v>
      </c>
      <c r="O11" s="1"/>
    </row>
    <row r="12" spans="1:15" x14ac:dyDescent="0.25">
      <c r="A12" s="2" t="s">
        <v>332</v>
      </c>
      <c r="B12" s="1"/>
      <c r="C12" s="1"/>
      <c r="D12" s="39" t="s">
        <v>356</v>
      </c>
      <c r="E12" s="1" t="s">
        <v>357</v>
      </c>
      <c r="F12" s="1" t="s">
        <v>358</v>
      </c>
      <c r="G12" s="1" t="s">
        <v>117</v>
      </c>
      <c r="H12" s="1"/>
      <c r="I12" s="1" t="s">
        <v>359</v>
      </c>
      <c r="J12" s="2"/>
      <c r="K12" s="1"/>
      <c r="L12" s="2"/>
      <c r="M12" s="1" t="s">
        <v>360</v>
      </c>
      <c r="N12" s="1" t="s">
        <v>360</v>
      </c>
      <c r="O12" s="1"/>
    </row>
    <row r="13" spans="1:15" x14ac:dyDescent="0.25">
      <c r="A13" s="2" t="s">
        <v>361</v>
      </c>
      <c r="B13" s="1"/>
      <c r="C13" s="1"/>
      <c r="D13" s="37" t="s">
        <v>362</v>
      </c>
      <c r="E13" s="1"/>
      <c r="F13" s="1" t="s">
        <v>335</v>
      </c>
      <c r="G13" s="1" t="s">
        <v>117</v>
      </c>
      <c r="H13" s="1"/>
      <c r="I13" s="1" t="s">
        <v>363</v>
      </c>
      <c r="J13" s="1"/>
      <c r="K13" s="1"/>
      <c r="L13" s="1"/>
      <c r="M13" s="1" t="s">
        <v>364</v>
      </c>
      <c r="N13" s="1" t="s">
        <v>364</v>
      </c>
      <c r="O13" s="1"/>
    </row>
    <row r="14" spans="1:15" x14ac:dyDescent="0.25">
      <c r="A14" s="2" t="s">
        <v>365</v>
      </c>
      <c r="B14" s="1"/>
      <c r="C14" s="2"/>
      <c r="D14" s="37" t="s">
        <v>366</v>
      </c>
      <c r="E14" s="1"/>
      <c r="F14" s="1" t="s">
        <v>344</v>
      </c>
      <c r="G14" s="1" t="s">
        <v>117</v>
      </c>
      <c r="H14" s="1" t="s">
        <v>367</v>
      </c>
      <c r="I14" s="1" t="s">
        <v>363</v>
      </c>
      <c r="J14" s="1"/>
      <c r="K14" s="1"/>
      <c r="L14" s="1"/>
      <c r="M14" s="1" t="s">
        <v>364</v>
      </c>
      <c r="N14" s="1" t="s">
        <v>364</v>
      </c>
      <c r="O14" s="1"/>
    </row>
    <row r="15" spans="1:15" x14ac:dyDescent="0.25">
      <c r="A15" s="2" t="s">
        <v>368</v>
      </c>
      <c r="B15" s="1"/>
      <c r="C15" s="1"/>
      <c r="D15" s="37" t="s">
        <v>369</v>
      </c>
      <c r="E15" s="1" t="s">
        <v>370</v>
      </c>
      <c r="F15" s="1" t="s">
        <v>335</v>
      </c>
      <c r="G15" s="1" t="s">
        <v>117</v>
      </c>
      <c r="H15" s="1" t="s">
        <v>340</v>
      </c>
      <c r="I15" s="1" t="s">
        <v>371</v>
      </c>
      <c r="J15" s="1"/>
      <c r="K15" s="2"/>
      <c r="L15" s="2"/>
      <c r="M15" s="1" t="s">
        <v>372</v>
      </c>
      <c r="N15" s="1" t="s">
        <v>373</v>
      </c>
      <c r="O15" s="1"/>
    </row>
    <row r="16" spans="1:15" x14ac:dyDescent="0.25">
      <c r="A16" s="2" t="s">
        <v>368</v>
      </c>
      <c r="B16" s="1"/>
      <c r="C16" s="1"/>
      <c r="D16" s="37" t="s">
        <v>374</v>
      </c>
      <c r="E16" s="1" t="s">
        <v>357</v>
      </c>
      <c r="F16" s="1" t="s">
        <v>335</v>
      </c>
      <c r="G16" s="1" t="s">
        <v>117</v>
      </c>
      <c r="H16" s="1" t="s">
        <v>340</v>
      </c>
      <c r="I16" s="1" t="s">
        <v>375</v>
      </c>
      <c r="J16" s="1"/>
      <c r="K16" s="1"/>
      <c r="L16" s="1"/>
      <c r="M16" s="1" t="s">
        <v>376</v>
      </c>
      <c r="N16" s="1" t="s">
        <v>376</v>
      </c>
      <c r="O16" s="1"/>
    </row>
    <row r="17" spans="1:15" x14ac:dyDescent="0.25">
      <c r="A17" s="2" t="s">
        <v>368</v>
      </c>
      <c r="B17" s="1"/>
      <c r="C17" s="2"/>
      <c r="D17" s="37" t="s">
        <v>377</v>
      </c>
      <c r="E17" s="1" t="s">
        <v>357</v>
      </c>
      <c r="F17" s="1" t="s">
        <v>335</v>
      </c>
      <c r="G17" s="1" t="s">
        <v>117</v>
      </c>
      <c r="H17" s="1" t="s">
        <v>340</v>
      </c>
      <c r="I17" s="8" t="s">
        <v>378</v>
      </c>
      <c r="J17" s="2"/>
      <c r="K17" s="1"/>
      <c r="L17" s="1"/>
      <c r="M17" s="1" t="s">
        <v>376</v>
      </c>
      <c r="N17" s="1" t="s">
        <v>376</v>
      </c>
      <c r="O17" s="1"/>
    </row>
    <row r="18" spans="1:15" x14ac:dyDescent="0.25">
      <c r="A18" s="2" t="s">
        <v>368</v>
      </c>
      <c r="B18" s="1"/>
      <c r="C18" s="2"/>
      <c r="D18" s="37" t="s">
        <v>377</v>
      </c>
      <c r="E18" s="1" t="s">
        <v>357</v>
      </c>
      <c r="F18" s="1" t="s">
        <v>335</v>
      </c>
      <c r="G18" s="1" t="s">
        <v>117</v>
      </c>
      <c r="H18" s="1" t="s">
        <v>340</v>
      </c>
      <c r="I18" s="1" t="s">
        <v>379</v>
      </c>
      <c r="J18" s="1"/>
      <c r="K18" s="1"/>
      <c r="L18" s="2"/>
      <c r="M18" s="1" t="s">
        <v>376</v>
      </c>
      <c r="N18" s="1" t="s">
        <v>376</v>
      </c>
      <c r="O18" s="1"/>
    </row>
    <row r="19" spans="1:15" x14ac:dyDescent="0.25">
      <c r="A19" s="2" t="s">
        <v>368</v>
      </c>
      <c r="B19" s="1"/>
      <c r="C19" s="1"/>
      <c r="D19" s="37" t="s">
        <v>377</v>
      </c>
      <c r="E19" s="1" t="s">
        <v>357</v>
      </c>
      <c r="F19" s="1" t="s">
        <v>335</v>
      </c>
      <c r="G19" s="1" t="s">
        <v>124</v>
      </c>
      <c r="H19" s="1" t="s">
        <v>380</v>
      </c>
      <c r="I19" s="1" t="s">
        <v>381</v>
      </c>
      <c r="J19" s="1"/>
      <c r="K19" s="1"/>
      <c r="L19" s="1"/>
      <c r="M19" s="1" t="s">
        <v>376</v>
      </c>
      <c r="N19" s="1" t="s">
        <v>376</v>
      </c>
      <c r="O19" s="1"/>
    </row>
    <row r="20" spans="1:15" x14ac:dyDescent="0.25">
      <c r="A20" s="2" t="s">
        <v>368</v>
      </c>
      <c r="B20" s="1"/>
      <c r="C20" s="2"/>
      <c r="D20" s="37" t="s">
        <v>382</v>
      </c>
      <c r="E20" s="1" t="s">
        <v>352</v>
      </c>
      <c r="F20" s="1" t="s">
        <v>335</v>
      </c>
      <c r="G20" s="1" t="s">
        <v>350</v>
      </c>
      <c r="H20" s="1" t="s">
        <v>383</v>
      </c>
      <c r="I20" s="1" t="s">
        <v>375</v>
      </c>
      <c r="J20" s="1"/>
      <c r="K20" s="1"/>
      <c r="L20" s="1"/>
      <c r="M20" s="1" t="s">
        <v>143</v>
      </c>
      <c r="N20" s="1" t="s">
        <v>143</v>
      </c>
      <c r="O20" s="1"/>
    </row>
    <row r="21" spans="1:15" x14ac:dyDescent="0.25">
      <c r="A21" s="2" t="s">
        <v>384</v>
      </c>
      <c r="B21" s="2"/>
      <c r="C21" s="2"/>
      <c r="D21" s="38">
        <v>21</v>
      </c>
      <c r="E21" s="2"/>
      <c r="F21" s="1" t="s">
        <v>335</v>
      </c>
      <c r="G21" s="2" t="s">
        <v>340</v>
      </c>
      <c r="H21" s="1"/>
      <c r="I21" s="8" t="s">
        <v>385</v>
      </c>
      <c r="J21" s="2"/>
      <c r="K21" s="1"/>
      <c r="L21" s="34"/>
      <c r="M21" s="2" t="s">
        <v>386</v>
      </c>
      <c r="N21" s="1" t="s">
        <v>386</v>
      </c>
      <c r="O21" s="1"/>
    </row>
    <row r="22" spans="1:15" x14ac:dyDescent="0.25">
      <c r="A22" s="2" t="s">
        <v>387</v>
      </c>
      <c r="B22" s="2"/>
      <c r="C22" s="2"/>
      <c r="D22" s="38">
        <v>34</v>
      </c>
      <c r="E22" s="2"/>
      <c r="F22" s="1" t="s">
        <v>335</v>
      </c>
      <c r="G22" s="1" t="s">
        <v>117</v>
      </c>
      <c r="H22" s="1"/>
      <c r="I22" s="8" t="s">
        <v>388</v>
      </c>
      <c r="J22" s="1"/>
      <c r="K22" s="1"/>
      <c r="L22" s="2"/>
      <c r="M22" s="2" t="s">
        <v>325</v>
      </c>
      <c r="N22" s="2" t="s">
        <v>325</v>
      </c>
      <c r="O22" s="1"/>
    </row>
    <row r="23" spans="1:15" x14ac:dyDescent="0.25">
      <c r="A23" s="2" t="s">
        <v>389</v>
      </c>
      <c r="B23" s="2"/>
      <c r="C23" s="2"/>
      <c r="D23" s="38" t="s">
        <v>390</v>
      </c>
      <c r="E23" s="2"/>
      <c r="F23" s="1" t="s">
        <v>335</v>
      </c>
      <c r="G23" s="1" t="s">
        <v>117</v>
      </c>
      <c r="H23" s="1"/>
      <c r="I23" s="8" t="s">
        <v>391</v>
      </c>
      <c r="J23" s="1"/>
      <c r="K23" s="1"/>
      <c r="L23" s="34"/>
      <c r="M23" s="2" t="s">
        <v>325</v>
      </c>
      <c r="N23" s="2" t="s">
        <v>325</v>
      </c>
      <c r="O23" s="1"/>
    </row>
    <row r="24" spans="1:15" x14ac:dyDescent="0.25">
      <c r="A24" s="2" t="s">
        <v>389</v>
      </c>
      <c r="B24" s="2"/>
      <c r="C24" s="2"/>
      <c r="D24" s="38">
        <v>5222</v>
      </c>
      <c r="E24" s="2"/>
      <c r="F24" s="1" t="s">
        <v>335</v>
      </c>
      <c r="G24" s="1" t="s">
        <v>117</v>
      </c>
      <c r="H24" s="1"/>
      <c r="I24" s="8" t="s">
        <v>392</v>
      </c>
      <c r="J24" s="2"/>
      <c r="K24" s="1"/>
      <c r="L24" s="34"/>
      <c r="M24" s="2" t="s">
        <v>325</v>
      </c>
      <c r="N24" s="2" t="s">
        <v>325</v>
      </c>
      <c r="O24" s="1"/>
    </row>
    <row r="25" spans="1:15" x14ac:dyDescent="0.25">
      <c r="A25" s="2" t="s">
        <v>393</v>
      </c>
      <c r="B25" s="2"/>
      <c r="C25" s="2"/>
      <c r="D25" s="38">
        <v>131</v>
      </c>
      <c r="E25" s="2"/>
      <c r="F25" s="1" t="s">
        <v>335</v>
      </c>
      <c r="G25" s="1" t="s">
        <v>117</v>
      </c>
      <c r="H25" s="1"/>
      <c r="I25" s="8" t="s">
        <v>394</v>
      </c>
      <c r="J25" s="2"/>
      <c r="K25" s="1"/>
      <c r="L25" s="34"/>
      <c r="M25" s="2" t="s">
        <v>325</v>
      </c>
      <c r="N25" s="2" t="s">
        <v>325</v>
      </c>
      <c r="O25" s="1"/>
    </row>
    <row r="26" spans="1:15" x14ac:dyDescent="0.25">
      <c r="A26" s="2" t="s">
        <v>395</v>
      </c>
      <c r="B26" s="2"/>
      <c r="C26" s="2"/>
      <c r="D26" s="38" t="s">
        <v>396</v>
      </c>
      <c r="E26" s="2"/>
      <c r="F26" s="1" t="s">
        <v>335</v>
      </c>
      <c r="G26" s="2" t="s">
        <v>117</v>
      </c>
      <c r="H26" s="35"/>
      <c r="I26" s="8" t="s">
        <v>391</v>
      </c>
      <c r="J26" s="2"/>
      <c r="K26" s="1"/>
      <c r="L26" s="34"/>
      <c r="M26" s="2" t="s">
        <v>397</v>
      </c>
      <c r="N26" s="2" t="s">
        <v>397</v>
      </c>
      <c r="O26" s="1"/>
    </row>
    <row r="27" spans="1:15" x14ac:dyDescent="0.25">
      <c r="A27" s="2" t="s">
        <v>398</v>
      </c>
      <c r="B27" s="2"/>
      <c r="C27" s="2"/>
      <c r="D27" s="38">
        <v>125</v>
      </c>
      <c r="E27" s="2"/>
      <c r="F27" s="2" t="s">
        <v>399</v>
      </c>
      <c r="G27" s="2" t="s">
        <v>400</v>
      </c>
      <c r="H27" s="1" t="s">
        <v>401</v>
      </c>
      <c r="I27" s="8" t="s">
        <v>402</v>
      </c>
      <c r="J27" s="2"/>
      <c r="K27" s="1"/>
      <c r="L27" s="34"/>
      <c r="M27" s="2" t="s">
        <v>403</v>
      </c>
      <c r="N27" s="2" t="s">
        <v>403</v>
      </c>
      <c r="O27" s="1"/>
    </row>
    <row r="28" spans="1:15" x14ac:dyDescent="0.25">
      <c r="A28" s="2" t="s">
        <v>404</v>
      </c>
      <c r="B28" s="2"/>
      <c r="C28" s="2"/>
      <c r="D28" s="38">
        <v>620</v>
      </c>
      <c r="E28" s="2"/>
      <c r="F28" s="2" t="s">
        <v>335</v>
      </c>
      <c r="G28" s="2" t="s">
        <v>124</v>
      </c>
      <c r="H28" s="1" t="s">
        <v>405</v>
      </c>
      <c r="I28" s="8" t="s">
        <v>363</v>
      </c>
      <c r="J28" s="2"/>
      <c r="K28" s="1"/>
      <c r="L28" s="34"/>
      <c r="M28" s="2" t="s">
        <v>325</v>
      </c>
      <c r="N28" s="2" t="s">
        <v>325</v>
      </c>
      <c r="O28" s="1"/>
    </row>
    <row r="29" spans="1:15" x14ac:dyDescent="0.25">
      <c r="A29" s="2" t="s">
        <v>406</v>
      </c>
      <c r="B29" s="2"/>
      <c r="C29" s="2"/>
      <c r="D29" s="38">
        <v>10</v>
      </c>
      <c r="E29" s="2"/>
      <c r="F29" s="2" t="s">
        <v>335</v>
      </c>
      <c r="G29" s="2" t="s">
        <v>340</v>
      </c>
      <c r="H29" s="1"/>
      <c r="I29" s="8" t="s">
        <v>407</v>
      </c>
      <c r="J29" s="2"/>
      <c r="K29" s="1"/>
      <c r="L29" s="34"/>
      <c r="M29" s="2" t="s">
        <v>143</v>
      </c>
      <c r="N29" s="1" t="s">
        <v>143</v>
      </c>
      <c r="O29" s="1"/>
    </row>
    <row r="30" spans="1:15" x14ac:dyDescent="0.25">
      <c r="A30" s="2" t="s">
        <v>408</v>
      </c>
      <c r="B30" s="2"/>
      <c r="C30" s="2"/>
      <c r="D30" s="38">
        <v>2043</v>
      </c>
      <c r="E30" s="2"/>
      <c r="F30" s="2" t="s">
        <v>335</v>
      </c>
      <c r="G30" s="2" t="s">
        <v>117</v>
      </c>
      <c r="H30" s="1" t="s">
        <v>340</v>
      </c>
      <c r="I30" s="8" t="s">
        <v>409</v>
      </c>
      <c r="J30" s="2"/>
      <c r="K30" s="1"/>
      <c r="L30" s="34"/>
      <c r="M30" s="2" t="s">
        <v>410</v>
      </c>
      <c r="N30" s="1" t="s">
        <v>410</v>
      </c>
      <c r="O30" s="1"/>
    </row>
    <row r="31" spans="1:15" x14ac:dyDescent="0.25">
      <c r="A31" s="2" t="s">
        <v>411</v>
      </c>
      <c r="B31" s="2"/>
      <c r="C31" s="2"/>
      <c r="D31" s="38">
        <v>351</v>
      </c>
      <c r="E31" s="2"/>
      <c r="F31" s="2" t="s">
        <v>335</v>
      </c>
      <c r="G31" s="2" t="s">
        <v>117</v>
      </c>
      <c r="H31" s="1" t="s">
        <v>340</v>
      </c>
      <c r="I31" s="8" t="s">
        <v>341</v>
      </c>
      <c r="J31" s="2"/>
      <c r="K31" s="1"/>
      <c r="L31" s="34"/>
      <c r="M31" s="2" t="s">
        <v>163</v>
      </c>
      <c r="N31" s="1" t="s">
        <v>163</v>
      </c>
      <c r="O31" s="1"/>
    </row>
    <row r="32" spans="1:15" x14ac:dyDescent="0.25">
      <c r="A32" s="2" t="s">
        <v>411</v>
      </c>
      <c r="B32" s="2"/>
      <c r="C32" s="2"/>
      <c r="D32" s="38">
        <v>351</v>
      </c>
      <c r="E32" s="2"/>
      <c r="F32" s="2" t="s">
        <v>335</v>
      </c>
      <c r="G32" s="2" t="s">
        <v>117</v>
      </c>
      <c r="H32" s="1" t="s">
        <v>401</v>
      </c>
      <c r="I32" s="8" t="s">
        <v>341</v>
      </c>
      <c r="J32" s="2"/>
      <c r="K32" s="1"/>
      <c r="L32" s="34"/>
      <c r="M32" s="2" t="s">
        <v>163</v>
      </c>
      <c r="N32" s="1" t="s">
        <v>163</v>
      </c>
      <c r="O32" s="1"/>
    </row>
    <row r="33" spans="1:15" x14ac:dyDescent="0.25">
      <c r="A33" s="2" t="s">
        <v>412</v>
      </c>
      <c r="B33" s="2"/>
      <c r="C33" s="2"/>
      <c r="D33" s="38">
        <v>294</v>
      </c>
      <c r="E33" s="2"/>
      <c r="F33" s="2" t="s">
        <v>335</v>
      </c>
      <c r="G33" s="2" t="s">
        <v>117</v>
      </c>
      <c r="H33" s="1" t="s">
        <v>413</v>
      </c>
      <c r="I33" s="8" t="s">
        <v>414</v>
      </c>
      <c r="J33" s="2"/>
      <c r="K33" s="1"/>
      <c r="L33" s="34"/>
      <c r="M33" s="2" t="s">
        <v>325</v>
      </c>
      <c r="N33" s="2" t="s">
        <v>325</v>
      </c>
      <c r="O33" s="1"/>
    </row>
    <row r="34" spans="1:15" x14ac:dyDescent="0.25">
      <c r="A34" s="2" t="s">
        <v>412</v>
      </c>
      <c r="B34" s="2"/>
      <c r="C34" s="2"/>
      <c r="D34" s="38">
        <v>94</v>
      </c>
      <c r="E34" s="2"/>
      <c r="F34" s="2" t="s">
        <v>335</v>
      </c>
      <c r="G34" s="2" t="s">
        <v>124</v>
      </c>
      <c r="H34" s="1" t="s">
        <v>340</v>
      </c>
      <c r="I34" s="8" t="s">
        <v>415</v>
      </c>
      <c r="J34" s="2"/>
      <c r="K34" s="1"/>
      <c r="L34" s="34"/>
      <c r="M34" s="2" t="s">
        <v>325</v>
      </c>
      <c r="N34" s="2" t="s">
        <v>325</v>
      </c>
      <c r="O34" s="1"/>
    </row>
    <row r="35" spans="1:15" x14ac:dyDescent="0.25">
      <c r="A35" s="2" t="s">
        <v>412</v>
      </c>
      <c r="B35" s="2"/>
      <c r="C35" s="2"/>
      <c r="D35" s="38">
        <v>94</v>
      </c>
      <c r="E35" s="2"/>
      <c r="F35" s="2" t="s">
        <v>335</v>
      </c>
      <c r="G35" s="2" t="s">
        <v>124</v>
      </c>
      <c r="H35" s="1" t="s">
        <v>340</v>
      </c>
      <c r="I35" s="8" t="s">
        <v>416</v>
      </c>
      <c r="J35" s="2"/>
      <c r="K35" s="1"/>
      <c r="L35" s="34"/>
      <c r="M35" s="2" t="s">
        <v>325</v>
      </c>
      <c r="N35" s="2" t="s">
        <v>325</v>
      </c>
      <c r="O35" s="1"/>
    </row>
    <row r="36" spans="1:15" x14ac:dyDescent="0.25">
      <c r="A36" s="2" t="s">
        <v>417</v>
      </c>
      <c r="B36" s="2"/>
      <c r="C36" s="2"/>
      <c r="D36" s="38">
        <v>221</v>
      </c>
      <c r="E36" s="2"/>
      <c r="F36" s="2" t="s">
        <v>335</v>
      </c>
      <c r="G36" s="2" t="s">
        <v>117</v>
      </c>
      <c r="H36" s="1" t="s">
        <v>340</v>
      </c>
      <c r="I36" s="8" t="s">
        <v>394</v>
      </c>
      <c r="J36" s="2"/>
      <c r="K36" s="1"/>
      <c r="L36" s="34"/>
      <c r="M36" s="2" t="s">
        <v>143</v>
      </c>
      <c r="N36" s="1" t="s">
        <v>143</v>
      </c>
      <c r="O36" s="1"/>
    </row>
    <row r="37" spans="1:15" x14ac:dyDescent="0.25">
      <c r="A37" s="2" t="s">
        <v>418</v>
      </c>
      <c r="B37" s="2"/>
      <c r="C37" s="2"/>
      <c r="D37" s="38">
        <v>1094</v>
      </c>
      <c r="E37" s="2"/>
      <c r="F37" s="2" t="s">
        <v>335</v>
      </c>
      <c r="G37" s="2" t="s">
        <v>117</v>
      </c>
      <c r="H37" s="2" t="s">
        <v>340</v>
      </c>
      <c r="I37" s="8" t="s">
        <v>419</v>
      </c>
      <c r="J37" s="2"/>
      <c r="K37" s="1"/>
      <c r="L37" s="34"/>
      <c r="M37" s="2" t="s">
        <v>420</v>
      </c>
      <c r="N37" s="1" t="s">
        <v>420</v>
      </c>
      <c r="O37" s="1"/>
    </row>
    <row r="38" spans="1:15" x14ac:dyDescent="0.25">
      <c r="A38" s="2" t="s">
        <v>421</v>
      </c>
      <c r="B38" s="2"/>
      <c r="C38" s="2"/>
      <c r="D38" s="38">
        <v>2046</v>
      </c>
      <c r="E38" s="2"/>
      <c r="F38" s="2" t="s">
        <v>335</v>
      </c>
      <c r="G38" s="2"/>
      <c r="H38" s="2"/>
      <c r="I38" s="8" t="s">
        <v>422</v>
      </c>
      <c r="J38" s="2"/>
      <c r="K38" s="2"/>
      <c r="L38" s="2"/>
      <c r="M38" s="2" t="s">
        <v>340</v>
      </c>
      <c r="N38" s="2" t="s">
        <v>340</v>
      </c>
    </row>
    <row r="39" spans="1:15" x14ac:dyDescent="0.25">
      <c r="A39" s="2" t="s">
        <v>421</v>
      </c>
      <c r="B39" s="2"/>
      <c r="C39" s="2"/>
      <c r="D39" s="38">
        <v>1139</v>
      </c>
      <c r="E39" s="2"/>
      <c r="F39" s="2" t="s">
        <v>335</v>
      </c>
      <c r="G39" s="2"/>
      <c r="H39" s="2"/>
      <c r="I39" s="8" t="s">
        <v>415</v>
      </c>
      <c r="J39" s="2"/>
      <c r="K39" s="2"/>
      <c r="L39" s="2"/>
      <c r="M39" s="2" t="s">
        <v>423</v>
      </c>
      <c r="N39" s="2" t="s">
        <v>423</v>
      </c>
    </row>
    <row r="40" spans="1:15" x14ac:dyDescent="0.25">
      <c r="A40" s="2" t="s">
        <v>421</v>
      </c>
      <c r="B40" s="2"/>
      <c r="C40" s="2"/>
      <c r="D40" s="38">
        <v>1172</v>
      </c>
      <c r="E40" s="2"/>
      <c r="F40" s="2" t="s">
        <v>335</v>
      </c>
      <c r="G40" s="2"/>
      <c r="H40" s="2"/>
      <c r="I40" s="8" t="s">
        <v>424</v>
      </c>
      <c r="J40" s="2"/>
      <c r="K40" s="2"/>
      <c r="L40" s="2"/>
      <c r="M40" s="2" t="s">
        <v>338</v>
      </c>
      <c r="N40" s="2" t="s">
        <v>338</v>
      </c>
    </row>
    <row r="41" spans="1:15" x14ac:dyDescent="0.25">
      <c r="A41" s="2" t="s">
        <v>421</v>
      </c>
      <c r="B41" s="2"/>
      <c r="C41" s="2"/>
      <c r="D41" s="38">
        <v>2091</v>
      </c>
      <c r="E41" s="2"/>
      <c r="F41" s="2" t="s">
        <v>335</v>
      </c>
      <c r="G41" s="2"/>
      <c r="H41" s="2"/>
      <c r="I41" s="8" t="s">
        <v>341</v>
      </c>
      <c r="J41" s="2"/>
      <c r="K41" s="2"/>
      <c r="L41" s="2"/>
      <c r="M41" s="2" t="s">
        <v>143</v>
      </c>
      <c r="N41" s="2" t="s">
        <v>143</v>
      </c>
    </row>
    <row r="42" spans="1:15" x14ac:dyDescent="0.25">
      <c r="A42" s="2" t="s">
        <v>425</v>
      </c>
      <c r="B42" s="2"/>
      <c r="C42" s="2"/>
      <c r="D42" s="38">
        <v>23</v>
      </c>
      <c r="E42" s="2"/>
      <c r="F42" s="2" t="s">
        <v>335</v>
      </c>
      <c r="G42" s="2" t="s">
        <v>117</v>
      </c>
      <c r="H42" s="2" t="s">
        <v>380</v>
      </c>
      <c r="I42" s="8" t="s">
        <v>426</v>
      </c>
      <c r="J42" s="2"/>
      <c r="K42" s="2"/>
      <c r="L42" s="2"/>
      <c r="M42" s="2" t="s">
        <v>386</v>
      </c>
      <c r="N42" s="2" t="s">
        <v>386</v>
      </c>
    </row>
    <row r="43" spans="1:15" x14ac:dyDescent="0.25">
      <c r="A43" s="2" t="s">
        <v>427</v>
      </c>
      <c r="B43" s="2"/>
      <c r="C43" s="2"/>
      <c r="D43" s="38">
        <v>3</v>
      </c>
      <c r="E43" s="2"/>
      <c r="F43" s="2" t="s">
        <v>344</v>
      </c>
      <c r="G43" s="2" t="s">
        <v>117</v>
      </c>
      <c r="H43" s="2" t="s">
        <v>507</v>
      </c>
      <c r="I43" s="8" t="s">
        <v>426</v>
      </c>
      <c r="J43" s="2"/>
      <c r="K43" s="2"/>
      <c r="L43" s="2"/>
      <c r="M43" s="2" t="s">
        <v>428</v>
      </c>
      <c r="N43" s="2" t="s">
        <v>428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4533F-3D33-49E5-8415-D19E37BE0438}">
  <sheetPr filterMode="1"/>
  <dimension ref="A1:V195"/>
  <sheetViews>
    <sheetView tabSelected="1" zoomScale="99" workbookViewId="0">
      <pane ySplit="1" topLeftCell="A38" activePane="bottomLeft" state="frozen"/>
      <selection activeCell="L1" sqref="L1"/>
      <selection pane="bottomLeft" activeCell="T71" sqref="T71"/>
    </sheetView>
  </sheetViews>
  <sheetFormatPr baseColWidth="10" defaultRowHeight="12" x14ac:dyDescent="0.25"/>
  <cols>
    <col min="1" max="1" width="26.5" customWidth="1"/>
    <col min="2" max="2" width="14.83203125" customWidth="1"/>
    <col min="3" max="3" width="9.1640625" customWidth="1"/>
    <col min="4" max="4" width="8.33203125" customWidth="1"/>
    <col min="5" max="5" width="20.1640625" customWidth="1"/>
    <col min="6" max="6" width="15" customWidth="1"/>
    <col min="7" max="7" width="7.6640625" customWidth="1"/>
    <col min="8" max="8" width="21.1640625" customWidth="1"/>
    <col min="9" max="9" width="16.83203125" style="9" customWidth="1"/>
    <col min="10" max="10" width="11.5" style="9" customWidth="1"/>
    <col min="11" max="11" width="21.83203125" customWidth="1"/>
    <col min="12" max="12" width="10.33203125" customWidth="1"/>
    <col min="13" max="13" width="12.1640625" customWidth="1"/>
    <col min="14" max="14" width="15.5" customWidth="1"/>
    <col min="15" max="15" width="14.33203125" customWidth="1"/>
    <col min="16" max="16" width="19.33203125" customWidth="1"/>
    <col min="17" max="17" width="14.83203125" customWidth="1"/>
    <col min="18" max="18" width="15" style="59" customWidth="1"/>
    <col min="19" max="19" width="17.83203125" style="59" customWidth="1"/>
    <col min="20" max="20" width="20" style="59" customWidth="1"/>
  </cols>
  <sheetData>
    <row r="1" spans="1:21" x14ac:dyDescent="0.25">
      <c r="A1" s="3" t="s">
        <v>87</v>
      </c>
      <c r="B1" s="3" t="s">
        <v>0</v>
      </c>
      <c r="C1" s="3" t="s">
        <v>1</v>
      </c>
      <c r="D1" s="3" t="s">
        <v>2</v>
      </c>
      <c r="E1" s="3" t="s">
        <v>3</v>
      </c>
      <c r="F1" s="3" t="s">
        <v>4</v>
      </c>
      <c r="G1" s="3" t="s">
        <v>5</v>
      </c>
      <c r="H1" s="3" t="s">
        <v>191</v>
      </c>
      <c r="I1" s="7" t="s">
        <v>6</v>
      </c>
      <c r="J1" s="7" t="s">
        <v>432</v>
      </c>
      <c r="K1" s="3" t="s">
        <v>89</v>
      </c>
      <c r="L1" s="3" t="s">
        <v>7</v>
      </c>
      <c r="M1" s="3" t="s">
        <v>86</v>
      </c>
      <c r="N1" s="3" t="s">
        <v>190</v>
      </c>
      <c r="O1" s="3" t="s">
        <v>210</v>
      </c>
      <c r="P1" s="3" t="s">
        <v>192</v>
      </c>
      <c r="Q1" s="3" t="s">
        <v>1023</v>
      </c>
      <c r="R1" s="115" t="s">
        <v>629</v>
      </c>
      <c r="S1" s="115" t="s">
        <v>1037</v>
      </c>
      <c r="T1" s="115" t="s">
        <v>7</v>
      </c>
      <c r="U1" s="138" t="s">
        <v>1413</v>
      </c>
    </row>
    <row r="2" spans="1:21" hidden="1" x14ac:dyDescent="0.25">
      <c r="A2" s="2" t="s">
        <v>88</v>
      </c>
      <c r="B2" s="1" t="s">
        <v>12</v>
      </c>
      <c r="C2" s="1" t="s">
        <v>8</v>
      </c>
      <c r="D2" s="1" t="s">
        <v>13</v>
      </c>
      <c r="E2" s="1" t="s">
        <v>9</v>
      </c>
      <c r="F2" s="1" t="s">
        <v>335</v>
      </c>
      <c r="G2" s="1" t="s">
        <v>10</v>
      </c>
      <c r="H2" s="1" t="s">
        <v>61</v>
      </c>
      <c r="I2" s="1" t="s">
        <v>61</v>
      </c>
      <c r="J2" s="1" t="s">
        <v>61</v>
      </c>
      <c r="K2" s="2" t="s">
        <v>61</v>
      </c>
      <c r="L2" s="1" t="s">
        <v>14</v>
      </c>
      <c r="M2" s="2" t="s">
        <v>61</v>
      </c>
      <c r="N2" s="1" t="s">
        <v>243</v>
      </c>
      <c r="O2" s="1" t="s">
        <v>718</v>
      </c>
      <c r="P2" s="1" t="s">
        <v>193</v>
      </c>
      <c r="Q2" s="1" t="s">
        <v>61</v>
      </c>
      <c r="R2" s="116" t="s">
        <v>61</v>
      </c>
      <c r="S2" s="116"/>
      <c r="T2" s="36" t="s">
        <v>1336</v>
      </c>
    </row>
    <row r="3" spans="1:21" hidden="1" x14ac:dyDescent="0.25">
      <c r="A3" s="2" t="s">
        <v>88</v>
      </c>
      <c r="B3" s="1" t="s">
        <v>15</v>
      </c>
      <c r="C3" s="1" t="s">
        <v>16</v>
      </c>
      <c r="D3" s="1" t="s">
        <v>17</v>
      </c>
      <c r="E3" s="1" t="s">
        <v>18</v>
      </c>
      <c r="F3" s="1" t="s">
        <v>335</v>
      </c>
      <c r="G3" s="1" t="s">
        <v>61</v>
      </c>
      <c r="H3" s="1" t="s">
        <v>61</v>
      </c>
      <c r="I3" s="1" t="s">
        <v>61</v>
      </c>
      <c r="J3" s="1" t="s">
        <v>61</v>
      </c>
      <c r="K3" s="2" t="s">
        <v>61</v>
      </c>
      <c r="L3" s="2" t="s">
        <v>14</v>
      </c>
      <c r="M3" s="2" t="s">
        <v>61</v>
      </c>
      <c r="N3" s="1" t="s">
        <v>1338</v>
      </c>
      <c r="O3" s="1" t="s">
        <v>1339</v>
      </c>
      <c r="P3" s="1" t="s">
        <v>193</v>
      </c>
      <c r="Q3" s="1" t="s">
        <v>61</v>
      </c>
      <c r="R3" s="116" t="s">
        <v>61</v>
      </c>
      <c r="S3" s="116" t="s">
        <v>1341</v>
      </c>
      <c r="T3" s="36" t="s">
        <v>1340</v>
      </c>
    </row>
    <row r="4" spans="1:21" ht="24" hidden="1" x14ac:dyDescent="0.25">
      <c r="A4" s="2" t="s">
        <v>88</v>
      </c>
      <c r="B4" s="1" t="s">
        <v>39</v>
      </c>
      <c r="C4" s="2"/>
      <c r="D4" s="1" t="s">
        <v>40</v>
      </c>
      <c r="E4" s="1" t="s">
        <v>9</v>
      </c>
      <c r="F4" s="1" t="s">
        <v>335</v>
      </c>
      <c r="G4" s="1" t="s">
        <v>10</v>
      </c>
      <c r="H4" s="1" t="s">
        <v>61</v>
      </c>
      <c r="I4" s="1" t="s">
        <v>61</v>
      </c>
      <c r="J4" s="1" t="s">
        <v>61</v>
      </c>
      <c r="K4" s="2" t="s">
        <v>61</v>
      </c>
      <c r="L4" s="1" t="s">
        <v>14</v>
      </c>
      <c r="M4" s="2" t="s">
        <v>61</v>
      </c>
      <c r="N4" s="1" t="s">
        <v>163</v>
      </c>
      <c r="O4" s="1" t="s">
        <v>718</v>
      </c>
      <c r="P4" s="1" t="s">
        <v>193</v>
      </c>
      <c r="Q4" s="1" t="s">
        <v>61</v>
      </c>
      <c r="R4" s="116" t="s">
        <v>61</v>
      </c>
      <c r="S4" s="116" t="s">
        <v>1342</v>
      </c>
      <c r="T4" s="36" t="s">
        <v>61</v>
      </c>
    </row>
    <row r="5" spans="1:21" ht="84" hidden="1" x14ac:dyDescent="0.25">
      <c r="A5" s="2" t="s">
        <v>88</v>
      </c>
      <c r="B5" s="1" t="s">
        <v>77</v>
      </c>
      <c r="C5" s="1" t="s">
        <v>78</v>
      </c>
      <c r="D5" s="1" t="s">
        <v>79</v>
      </c>
      <c r="E5" s="1" t="s">
        <v>33</v>
      </c>
      <c r="F5" s="1" t="s">
        <v>335</v>
      </c>
      <c r="G5" s="1" t="s">
        <v>10</v>
      </c>
      <c r="H5" s="1" t="s">
        <v>61</v>
      </c>
      <c r="I5" s="1" t="s">
        <v>80</v>
      </c>
      <c r="J5" s="1" t="s">
        <v>482</v>
      </c>
      <c r="K5" s="1" t="s">
        <v>81</v>
      </c>
      <c r="L5" s="1" t="s">
        <v>14</v>
      </c>
      <c r="M5" s="1" t="s">
        <v>82</v>
      </c>
      <c r="N5" s="1" t="s">
        <v>717</v>
      </c>
      <c r="O5" s="1" t="s">
        <v>325</v>
      </c>
      <c r="P5" s="1" t="s">
        <v>193</v>
      </c>
      <c r="Q5" s="1" t="s">
        <v>61</v>
      </c>
      <c r="R5" s="116" t="s">
        <v>1033</v>
      </c>
      <c r="S5" s="116" t="s">
        <v>1343</v>
      </c>
      <c r="T5" s="36"/>
    </row>
    <row r="6" spans="1:21" ht="24" hidden="1" x14ac:dyDescent="0.25">
      <c r="A6" s="2" t="s">
        <v>88</v>
      </c>
      <c r="B6" s="1" t="s">
        <v>56</v>
      </c>
      <c r="C6" s="2"/>
      <c r="D6" s="1" t="s">
        <v>57</v>
      </c>
      <c r="E6" s="1" t="s">
        <v>33</v>
      </c>
      <c r="F6" s="1" t="s">
        <v>335</v>
      </c>
      <c r="G6" s="1" t="s">
        <v>10</v>
      </c>
      <c r="H6" s="1" t="s">
        <v>212</v>
      </c>
      <c r="I6" s="1" t="s">
        <v>58</v>
      </c>
      <c r="J6" s="1" t="s">
        <v>483</v>
      </c>
      <c r="K6" s="1" t="s">
        <v>214</v>
      </c>
      <c r="L6" s="1" t="s">
        <v>14</v>
      </c>
      <c r="M6" s="2" t="s">
        <v>61</v>
      </c>
      <c r="N6" s="1" t="s">
        <v>397</v>
      </c>
      <c r="O6" s="1" t="s">
        <v>325</v>
      </c>
      <c r="P6" s="1" t="s">
        <v>193</v>
      </c>
      <c r="Q6" s="1" t="s">
        <v>61</v>
      </c>
      <c r="R6" s="116"/>
      <c r="S6" s="116" t="s">
        <v>1344</v>
      </c>
      <c r="T6" s="117"/>
    </row>
    <row r="7" spans="1:21" ht="24" hidden="1" x14ac:dyDescent="0.25">
      <c r="A7" s="2" t="s">
        <v>88</v>
      </c>
      <c r="B7" s="1" t="s">
        <v>41</v>
      </c>
      <c r="C7" s="2" t="s">
        <v>8</v>
      </c>
      <c r="D7" s="1" t="s">
        <v>42</v>
      </c>
      <c r="E7" s="1" t="s">
        <v>651</v>
      </c>
      <c r="F7" s="2" t="s">
        <v>344</v>
      </c>
      <c r="G7" s="66" t="s">
        <v>10</v>
      </c>
      <c r="H7" s="67" t="s">
        <v>652</v>
      </c>
      <c r="I7" s="1" t="s">
        <v>43</v>
      </c>
      <c r="J7" s="1" t="s">
        <v>483</v>
      </c>
      <c r="K7" s="1" t="s">
        <v>67</v>
      </c>
      <c r="L7" s="1" t="s">
        <v>11</v>
      </c>
      <c r="M7" s="2" t="s">
        <v>650</v>
      </c>
      <c r="N7" s="1" t="s">
        <v>270</v>
      </c>
      <c r="O7" s="1" t="s">
        <v>163</v>
      </c>
      <c r="P7" s="1" t="s">
        <v>193</v>
      </c>
      <c r="Q7" s="1" t="s">
        <v>1024</v>
      </c>
      <c r="R7" s="116"/>
      <c r="S7" s="116" t="s">
        <v>1337</v>
      </c>
      <c r="T7" s="36"/>
    </row>
    <row r="8" spans="1:21" ht="48" hidden="1" x14ac:dyDescent="0.25">
      <c r="A8" s="2" t="s">
        <v>88</v>
      </c>
      <c r="B8" s="1" t="s">
        <v>46</v>
      </c>
      <c r="C8" s="2"/>
      <c r="D8" s="1" t="s">
        <v>47</v>
      </c>
      <c r="E8" s="1" t="s">
        <v>33</v>
      </c>
      <c r="F8" s="1" t="s">
        <v>335</v>
      </c>
      <c r="G8" s="1" t="s">
        <v>10</v>
      </c>
      <c r="H8" s="1" t="s">
        <v>213</v>
      </c>
      <c r="I8" s="1" t="s">
        <v>43</v>
      </c>
      <c r="J8" s="1" t="s">
        <v>483</v>
      </c>
      <c r="K8" s="1" t="s">
        <v>83</v>
      </c>
      <c r="L8" s="2" t="s">
        <v>11</v>
      </c>
      <c r="M8" s="1" t="s">
        <v>74</v>
      </c>
      <c r="N8" s="1" t="s">
        <v>259</v>
      </c>
      <c r="O8" s="1" t="s">
        <v>325</v>
      </c>
      <c r="P8" s="1" t="s">
        <v>193</v>
      </c>
      <c r="Q8" s="1" t="s">
        <v>1025</v>
      </c>
      <c r="R8" s="116"/>
      <c r="S8" s="116" t="s">
        <v>1346</v>
      </c>
      <c r="T8" s="36" t="s">
        <v>1345</v>
      </c>
    </row>
    <row r="9" spans="1:21" ht="24" hidden="1" x14ac:dyDescent="0.25">
      <c r="A9" s="2" t="s">
        <v>88</v>
      </c>
      <c r="B9" s="1" t="s">
        <v>30</v>
      </c>
      <c r="C9" s="1" t="s">
        <v>31</v>
      </c>
      <c r="D9" s="1" t="s">
        <v>32</v>
      </c>
      <c r="E9" s="1" t="s">
        <v>33</v>
      </c>
      <c r="F9" s="1" t="s">
        <v>335</v>
      </c>
      <c r="G9" s="1" t="s">
        <v>10</v>
      </c>
      <c r="H9" s="1" t="s">
        <v>61</v>
      </c>
      <c r="I9" s="1" t="s">
        <v>84</v>
      </c>
      <c r="J9" s="1" t="s">
        <v>61</v>
      </c>
      <c r="K9" s="2" t="s">
        <v>61</v>
      </c>
      <c r="L9" s="1" t="s">
        <v>14</v>
      </c>
      <c r="M9" s="1" t="s">
        <v>61</v>
      </c>
      <c r="N9" s="1" t="s">
        <v>325</v>
      </c>
      <c r="O9" s="1" t="s">
        <v>325</v>
      </c>
      <c r="P9" s="1" t="s">
        <v>193</v>
      </c>
      <c r="Q9" s="1" t="s">
        <v>61</v>
      </c>
      <c r="R9" s="116" t="s">
        <v>61</v>
      </c>
      <c r="S9" s="116" t="s">
        <v>1347</v>
      </c>
      <c r="T9" s="36" t="s">
        <v>1348</v>
      </c>
    </row>
    <row r="10" spans="1:21" ht="36" hidden="1" x14ac:dyDescent="0.25">
      <c r="A10" s="2" t="s">
        <v>88</v>
      </c>
      <c r="B10" s="1" t="s">
        <v>19</v>
      </c>
      <c r="C10" s="1" t="s">
        <v>20</v>
      </c>
      <c r="D10" s="1" t="s">
        <v>21</v>
      </c>
      <c r="E10" s="1" t="s">
        <v>9</v>
      </c>
      <c r="F10" s="1" t="s">
        <v>335</v>
      </c>
      <c r="G10" s="66" t="s">
        <v>10</v>
      </c>
      <c r="H10" s="1" t="s">
        <v>213</v>
      </c>
      <c r="I10" s="1" t="s">
        <v>85</v>
      </c>
      <c r="J10" s="1" t="s">
        <v>444</v>
      </c>
      <c r="K10" s="1" t="s">
        <v>721</v>
      </c>
      <c r="L10" s="1" t="s">
        <v>11</v>
      </c>
      <c r="M10" s="1" t="s">
        <v>72</v>
      </c>
      <c r="N10" s="1" t="s">
        <v>61</v>
      </c>
      <c r="O10" s="1" t="s">
        <v>718</v>
      </c>
      <c r="P10" s="1" t="s">
        <v>193</v>
      </c>
      <c r="Q10" s="1" t="s">
        <v>1035</v>
      </c>
      <c r="R10" s="116" t="s">
        <v>1034</v>
      </c>
      <c r="S10" s="116"/>
      <c r="T10" s="36"/>
    </row>
    <row r="11" spans="1:21" ht="72" hidden="1" x14ac:dyDescent="0.25">
      <c r="A11" s="2" t="s">
        <v>88</v>
      </c>
      <c r="B11" s="1" t="s">
        <v>59</v>
      </c>
      <c r="C11" s="2"/>
      <c r="D11" s="1" t="s">
        <v>60</v>
      </c>
      <c r="E11" s="1" t="s">
        <v>33</v>
      </c>
      <c r="F11" s="1" t="s">
        <v>335</v>
      </c>
      <c r="G11" s="1" t="s">
        <v>10</v>
      </c>
      <c r="H11" s="1" t="s">
        <v>213</v>
      </c>
      <c r="I11" s="1" t="s">
        <v>69</v>
      </c>
      <c r="J11" s="1" t="s">
        <v>720</v>
      </c>
      <c r="K11" s="1" t="s">
        <v>63</v>
      </c>
      <c r="L11" s="1" t="s">
        <v>11</v>
      </c>
      <c r="M11" s="1" t="s">
        <v>70</v>
      </c>
      <c r="N11" s="1" t="s">
        <v>1349</v>
      </c>
      <c r="O11" s="1" t="s">
        <v>325</v>
      </c>
      <c r="P11" s="1" t="s">
        <v>193</v>
      </c>
      <c r="Q11" s="1" t="s">
        <v>1035</v>
      </c>
      <c r="R11" s="36" t="s">
        <v>1032</v>
      </c>
      <c r="S11" s="36" t="s">
        <v>1350</v>
      </c>
      <c r="T11" s="36"/>
    </row>
    <row r="12" spans="1:21" ht="132" hidden="1" x14ac:dyDescent="0.25">
      <c r="A12" s="2" t="s">
        <v>88</v>
      </c>
      <c r="B12" s="1" t="s">
        <v>39</v>
      </c>
      <c r="C12" s="2"/>
      <c r="D12" s="1" t="s">
        <v>40</v>
      </c>
      <c r="E12" s="1" t="s">
        <v>227</v>
      </c>
      <c r="F12" s="2" t="s">
        <v>344</v>
      </c>
      <c r="G12" s="1" t="s">
        <v>10</v>
      </c>
      <c r="H12" s="1" t="s">
        <v>61</v>
      </c>
      <c r="I12" s="1" t="s">
        <v>68</v>
      </c>
      <c r="J12" s="1" t="s">
        <v>482</v>
      </c>
      <c r="K12" s="1" t="s">
        <v>38</v>
      </c>
      <c r="L12" s="1" t="s">
        <v>11</v>
      </c>
      <c r="M12" s="1" t="s">
        <v>62</v>
      </c>
      <c r="N12" s="1" t="s">
        <v>243</v>
      </c>
      <c r="O12" s="1" t="s">
        <v>718</v>
      </c>
      <c r="P12" s="1" t="s">
        <v>193</v>
      </c>
      <c r="Q12" s="1" t="s">
        <v>1035</v>
      </c>
      <c r="R12" s="116" t="s">
        <v>1036</v>
      </c>
      <c r="S12" s="116" t="s">
        <v>1039</v>
      </c>
      <c r="T12" s="77" t="s">
        <v>1038</v>
      </c>
    </row>
    <row r="13" spans="1:21" ht="84" hidden="1" x14ac:dyDescent="0.25">
      <c r="A13" s="2" t="s">
        <v>88</v>
      </c>
      <c r="B13" s="1" t="s">
        <v>22</v>
      </c>
      <c r="C13" s="1" t="s">
        <v>23</v>
      </c>
      <c r="D13" s="1" t="s">
        <v>24</v>
      </c>
      <c r="E13" s="1" t="s">
        <v>25</v>
      </c>
      <c r="F13" s="2" t="s">
        <v>344</v>
      </c>
      <c r="G13" s="1" t="s">
        <v>10</v>
      </c>
      <c r="H13" s="1" t="s">
        <v>61</v>
      </c>
      <c r="I13" s="1" t="s">
        <v>76</v>
      </c>
      <c r="J13" s="1" t="s">
        <v>482</v>
      </c>
      <c r="K13" s="1" t="s">
        <v>75</v>
      </c>
      <c r="L13" s="2" t="s">
        <v>14</v>
      </c>
      <c r="M13" s="1" t="s">
        <v>73</v>
      </c>
      <c r="N13" s="1" t="s">
        <v>163</v>
      </c>
      <c r="O13" s="1" t="s">
        <v>718</v>
      </c>
      <c r="P13" s="1" t="s">
        <v>193</v>
      </c>
      <c r="Q13" s="1" t="s">
        <v>1035</v>
      </c>
      <c r="R13" s="116" t="s">
        <v>1040</v>
      </c>
      <c r="S13" s="116" t="s">
        <v>1041</v>
      </c>
      <c r="T13" s="36"/>
    </row>
    <row r="14" spans="1:21" ht="72" hidden="1" x14ac:dyDescent="0.25">
      <c r="A14" s="2" t="s">
        <v>88</v>
      </c>
      <c r="B14" s="1" t="s">
        <v>26</v>
      </c>
      <c r="C14" s="1" t="s">
        <v>27</v>
      </c>
      <c r="D14" s="1" t="s">
        <v>28</v>
      </c>
      <c r="E14" s="1" t="s">
        <v>9</v>
      </c>
      <c r="F14" s="1" t="s">
        <v>335</v>
      </c>
      <c r="G14" s="1" t="s">
        <v>10</v>
      </c>
      <c r="H14" s="1" t="s">
        <v>61</v>
      </c>
      <c r="I14" s="1" t="s">
        <v>29</v>
      </c>
      <c r="J14" s="1" t="s">
        <v>482</v>
      </c>
      <c r="K14" s="1" t="s">
        <v>83</v>
      </c>
      <c r="L14" s="1" t="s">
        <v>11</v>
      </c>
      <c r="M14" s="1" t="s">
        <v>649</v>
      </c>
      <c r="N14" s="1" t="s">
        <v>719</v>
      </c>
      <c r="O14" s="1" t="s">
        <v>718</v>
      </c>
      <c r="P14" s="1" t="s">
        <v>193</v>
      </c>
      <c r="Q14" s="1" t="s">
        <v>1035</v>
      </c>
      <c r="R14" s="116" t="s">
        <v>1042</v>
      </c>
      <c r="S14" s="116" t="s">
        <v>1351</v>
      </c>
      <c r="T14" s="36" t="s">
        <v>1352</v>
      </c>
    </row>
    <row r="15" spans="1:21" ht="36" hidden="1" x14ac:dyDescent="0.25">
      <c r="A15" s="2" t="s">
        <v>88</v>
      </c>
      <c r="B15" s="1" t="s">
        <v>44</v>
      </c>
      <c r="C15" s="2"/>
      <c r="D15" s="1" t="s">
        <v>45</v>
      </c>
      <c r="E15" s="1" t="s">
        <v>33</v>
      </c>
      <c r="F15" s="2" t="s">
        <v>344</v>
      </c>
      <c r="G15" s="1" t="s">
        <v>10</v>
      </c>
      <c r="H15" s="1" t="s">
        <v>61</v>
      </c>
      <c r="I15" s="8" t="s">
        <v>29</v>
      </c>
      <c r="J15" s="1" t="s">
        <v>482</v>
      </c>
      <c r="K15" s="2" t="s">
        <v>64</v>
      </c>
      <c r="L15" s="1" t="s">
        <v>11</v>
      </c>
      <c r="M15" s="1" t="s">
        <v>65</v>
      </c>
      <c r="N15" s="1" t="s">
        <v>454</v>
      </c>
      <c r="O15" s="1" t="s">
        <v>325</v>
      </c>
      <c r="P15" s="1" t="s">
        <v>193</v>
      </c>
      <c r="Q15" s="1" t="s">
        <v>1035</v>
      </c>
      <c r="R15" s="116" t="s">
        <v>1043</v>
      </c>
      <c r="S15" s="116" t="s">
        <v>1044</v>
      </c>
      <c r="T15" s="36"/>
    </row>
    <row r="16" spans="1:21" ht="168" hidden="1" x14ac:dyDescent="0.25">
      <c r="A16" s="2" t="s">
        <v>88</v>
      </c>
      <c r="B16" s="1" t="s">
        <v>53</v>
      </c>
      <c r="C16" s="2"/>
      <c r="D16" s="1" t="s">
        <v>54</v>
      </c>
      <c r="E16" s="1" t="s">
        <v>33</v>
      </c>
      <c r="F16" s="2" t="s">
        <v>344</v>
      </c>
      <c r="G16" s="1" t="s">
        <v>10</v>
      </c>
      <c r="H16" s="1" t="s">
        <v>61</v>
      </c>
      <c r="I16" s="1" t="s">
        <v>29</v>
      </c>
      <c r="J16" s="1" t="s">
        <v>482</v>
      </c>
      <c r="K16" s="1" t="s">
        <v>55</v>
      </c>
      <c r="L16" s="1" t="s">
        <v>11</v>
      </c>
      <c r="M16" s="1" t="s">
        <v>66</v>
      </c>
      <c r="N16" s="1" t="s">
        <v>255</v>
      </c>
      <c r="O16" s="1" t="s">
        <v>325</v>
      </c>
      <c r="P16" s="1" t="s">
        <v>193</v>
      </c>
      <c r="Q16" s="1" t="s">
        <v>1035</v>
      </c>
      <c r="R16" s="116" t="s">
        <v>1046</v>
      </c>
      <c r="S16" s="116"/>
      <c r="T16" s="36" t="s">
        <v>1045</v>
      </c>
    </row>
    <row r="17" spans="1:20" ht="48" hidden="1" x14ac:dyDescent="0.25">
      <c r="A17" s="2" t="s">
        <v>88</v>
      </c>
      <c r="B17" s="1" t="s">
        <v>34</v>
      </c>
      <c r="C17" s="1" t="s">
        <v>35</v>
      </c>
      <c r="D17" s="1" t="s">
        <v>36</v>
      </c>
      <c r="E17" s="1" t="s">
        <v>18</v>
      </c>
      <c r="F17" s="1" t="s">
        <v>335</v>
      </c>
      <c r="G17" s="1" t="s">
        <v>10</v>
      </c>
      <c r="H17" s="1" t="s">
        <v>61</v>
      </c>
      <c r="I17" s="1" t="s">
        <v>37</v>
      </c>
      <c r="J17" s="1" t="s">
        <v>485</v>
      </c>
      <c r="K17" s="1" t="s">
        <v>38</v>
      </c>
      <c r="L17" s="1" t="s">
        <v>11</v>
      </c>
      <c r="M17" s="1" t="s">
        <v>61</v>
      </c>
      <c r="N17" s="1" t="s">
        <v>61</v>
      </c>
      <c r="O17" s="1" t="s">
        <v>1339</v>
      </c>
      <c r="P17" s="1" t="s">
        <v>193</v>
      </c>
      <c r="Q17" s="1" t="s">
        <v>1047</v>
      </c>
      <c r="R17" s="116" t="s">
        <v>1353</v>
      </c>
      <c r="S17" s="116"/>
      <c r="T17" s="77" t="s">
        <v>1049</v>
      </c>
    </row>
    <row r="18" spans="1:20" ht="60" hidden="1" x14ac:dyDescent="0.25">
      <c r="A18" s="2" t="s">
        <v>88</v>
      </c>
      <c r="B18" s="1" t="s">
        <v>48</v>
      </c>
      <c r="C18" s="2"/>
      <c r="D18" s="1" t="s">
        <v>49</v>
      </c>
      <c r="E18" s="1" t="s">
        <v>50</v>
      </c>
      <c r="F18" s="2" t="s">
        <v>344</v>
      </c>
      <c r="G18" s="1" t="s">
        <v>10</v>
      </c>
      <c r="H18" s="1" t="s">
        <v>61</v>
      </c>
      <c r="I18" s="1" t="s">
        <v>51</v>
      </c>
      <c r="J18" s="1" t="s">
        <v>486</v>
      </c>
      <c r="K18" s="1" t="s">
        <v>52</v>
      </c>
      <c r="L18" s="1" t="s">
        <v>11</v>
      </c>
      <c r="M18" s="1" t="s">
        <v>71</v>
      </c>
      <c r="N18" s="1" t="s">
        <v>1338</v>
      </c>
      <c r="O18" s="1" t="s">
        <v>1339</v>
      </c>
      <c r="P18" s="1" t="s">
        <v>193</v>
      </c>
      <c r="Q18" s="1" t="s">
        <v>1035</v>
      </c>
      <c r="R18" s="116" t="s">
        <v>1050</v>
      </c>
      <c r="S18" s="116" t="s">
        <v>1354</v>
      </c>
      <c r="T18" s="36" t="s">
        <v>1355</v>
      </c>
    </row>
    <row r="19" spans="1:20" ht="120" hidden="1" x14ac:dyDescent="0.25">
      <c r="A19" s="2" t="s">
        <v>271</v>
      </c>
      <c r="B19" s="2" t="s">
        <v>119</v>
      </c>
      <c r="C19" s="2"/>
      <c r="D19" s="2" t="s">
        <v>113</v>
      </c>
      <c r="E19" s="2" t="s">
        <v>116</v>
      </c>
      <c r="F19" s="1" t="s">
        <v>335</v>
      </c>
      <c r="G19" s="2" t="s">
        <v>10</v>
      </c>
      <c r="H19" s="1" t="s">
        <v>61</v>
      </c>
      <c r="I19" s="8" t="s">
        <v>196</v>
      </c>
      <c r="J19" s="8" t="s">
        <v>508</v>
      </c>
      <c r="K19" s="2"/>
      <c r="L19" s="1" t="s">
        <v>14</v>
      </c>
      <c r="M19" s="34">
        <v>163</v>
      </c>
      <c r="N19" s="2" t="s">
        <v>114</v>
      </c>
      <c r="O19" s="1" t="s">
        <v>270</v>
      </c>
      <c r="P19" s="1" t="s">
        <v>215</v>
      </c>
      <c r="Q19" s="1" t="s">
        <v>1035</v>
      </c>
      <c r="R19" s="116" t="s">
        <v>1051</v>
      </c>
      <c r="S19" s="116"/>
      <c r="T19" s="36"/>
    </row>
    <row r="20" spans="1:20" ht="96" hidden="1" x14ac:dyDescent="0.25">
      <c r="A20" s="2" t="s">
        <v>271</v>
      </c>
      <c r="B20" s="2" t="s">
        <v>121</v>
      </c>
      <c r="C20" s="2"/>
      <c r="D20" s="2" t="s">
        <v>123</v>
      </c>
      <c r="E20" s="2" t="s">
        <v>116</v>
      </c>
      <c r="F20" s="1" t="s">
        <v>335</v>
      </c>
      <c r="G20" s="1" t="s">
        <v>61</v>
      </c>
      <c r="H20" s="1" t="s">
        <v>61</v>
      </c>
      <c r="I20" s="8" t="s">
        <v>198</v>
      </c>
      <c r="J20" s="8" t="s">
        <v>487</v>
      </c>
      <c r="K20" s="1" t="s">
        <v>197</v>
      </c>
      <c r="L20" s="1" t="s">
        <v>14</v>
      </c>
      <c r="M20" s="2">
        <v>204</v>
      </c>
      <c r="N20" s="2" t="s">
        <v>114</v>
      </c>
      <c r="O20" s="1" t="s">
        <v>270</v>
      </c>
      <c r="P20" s="1" t="s">
        <v>215</v>
      </c>
      <c r="Q20" s="1" t="s">
        <v>1035</v>
      </c>
      <c r="R20" s="116" t="s">
        <v>1397</v>
      </c>
      <c r="S20" s="116"/>
      <c r="T20" s="36"/>
    </row>
    <row r="21" spans="1:20" ht="24" hidden="1" x14ac:dyDescent="0.25">
      <c r="A21" s="2" t="s">
        <v>271</v>
      </c>
      <c r="B21" s="2" t="s">
        <v>126</v>
      </c>
      <c r="C21" s="2"/>
      <c r="D21" s="2" t="s">
        <v>128</v>
      </c>
      <c r="E21" s="2" t="s">
        <v>111</v>
      </c>
      <c r="F21" s="1" t="s">
        <v>335</v>
      </c>
      <c r="G21" s="2" t="s">
        <v>10</v>
      </c>
      <c r="H21" s="1" t="s">
        <v>61</v>
      </c>
      <c r="I21" s="8" t="s">
        <v>194</v>
      </c>
      <c r="J21" s="8" t="s">
        <v>488</v>
      </c>
      <c r="K21" s="1" t="s">
        <v>209</v>
      </c>
      <c r="L21" s="1" t="s">
        <v>11</v>
      </c>
      <c r="M21" s="34">
        <v>9</v>
      </c>
      <c r="N21" s="2" t="s">
        <v>108</v>
      </c>
      <c r="O21" s="1" t="s">
        <v>270</v>
      </c>
      <c r="P21" s="1" t="s">
        <v>215</v>
      </c>
      <c r="Q21" s="1" t="s">
        <v>1048</v>
      </c>
      <c r="R21" s="116"/>
      <c r="S21" s="116"/>
      <c r="T21" s="117" t="s">
        <v>1053</v>
      </c>
    </row>
    <row r="22" spans="1:20" hidden="1" x14ac:dyDescent="0.25">
      <c r="A22" s="2" t="s">
        <v>271</v>
      </c>
      <c r="B22" s="2" t="s">
        <v>126</v>
      </c>
      <c r="C22" s="2"/>
      <c r="D22" s="2" t="s">
        <v>128</v>
      </c>
      <c r="E22" s="2" t="s">
        <v>111</v>
      </c>
      <c r="F22" s="1" t="s">
        <v>335</v>
      </c>
      <c r="G22" s="2" t="s">
        <v>10</v>
      </c>
      <c r="H22" s="1" t="s">
        <v>61</v>
      </c>
      <c r="I22" s="8" t="s">
        <v>61</v>
      </c>
      <c r="J22" s="8" t="s">
        <v>61</v>
      </c>
      <c r="K22" s="2"/>
      <c r="L22" s="1" t="s">
        <v>14</v>
      </c>
      <c r="M22" s="34"/>
      <c r="N22" s="2" t="s">
        <v>108</v>
      </c>
      <c r="O22" s="1" t="s">
        <v>270</v>
      </c>
      <c r="P22" s="1" t="s">
        <v>215</v>
      </c>
      <c r="Q22" s="1" t="s">
        <v>61</v>
      </c>
      <c r="R22" s="116" t="s">
        <v>61</v>
      </c>
      <c r="S22" s="116"/>
      <c r="T22" s="36"/>
    </row>
    <row r="23" spans="1:20" hidden="1" x14ac:dyDescent="0.25">
      <c r="A23" s="2" t="s">
        <v>271</v>
      </c>
      <c r="B23" s="2" t="s">
        <v>131</v>
      </c>
      <c r="C23" s="2"/>
      <c r="D23" s="2" t="s">
        <v>133</v>
      </c>
      <c r="E23" s="2" t="s">
        <v>111</v>
      </c>
      <c r="F23" s="1" t="s">
        <v>335</v>
      </c>
      <c r="G23" s="2" t="s">
        <v>61</v>
      </c>
      <c r="H23" s="1" t="s">
        <v>61</v>
      </c>
      <c r="I23" s="8" t="s">
        <v>194</v>
      </c>
      <c r="J23" s="8" t="s">
        <v>488</v>
      </c>
      <c r="K23" s="2" t="s">
        <v>199</v>
      </c>
      <c r="L23" s="1" t="s">
        <v>11</v>
      </c>
      <c r="M23" s="34">
        <v>4</v>
      </c>
      <c r="N23" s="2" t="s">
        <v>108</v>
      </c>
      <c r="O23" s="1" t="s">
        <v>270</v>
      </c>
      <c r="P23" s="1" t="s">
        <v>215</v>
      </c>
      <c r="Q23" s="1" t="s">
        <v>1052</v>
      </c>
      <c r="R23" s="116"/>
      <c r="S23" s="116"/>
      <c r="T23" s="36"/>
    </row>
    <row r="24" spans="1:20" hidden="1" x14ac:dyDescent="0.25">
      <c r="A24" s="2" t="s">
        <v>271</v>
      </c>
      <c r="B24" s="2" t="s">
        <v>131</v>
      </c>
      <c r="C24" s="2"/>
      <c r="D24" s="2" t="s">
        <v>133</v>
      </c>
      <c r="E24" s="2" t="s">
        <v>111</v>
      </c>
      <c r="F24" s="1" t="s">
        <v>335</v>
      </c>
      <c r="G24" s="2" t="s">
        <v>61</v>
      </c>
      <c r="H24" s="35" t="s">
        <v>61</v>
      </c>
      <c r="I24" s="8" t="s">
        <v>194</v>
      </c>
      <c r="J24" s="8" t="s">
        <v>488</v>
      </c>
      <c r="K24" s="2" t="s">
        <v>38</v>
      </c>
      <c r="L24" s="1" t="s">
        <v>11</v>
      </c>
      <c r="M24" s="34">
        <v>3</v>
      </c>
      <c r="N24" s="2" t="s">
        <v>108</v>
      </c>
      <c r="O24" s="1" t="s">
        <v>270</v>
      </c>
      <c r="P24" s="1" t="s">
        <v>215</v>
      </c>
      <c r="Q24" s="1" t="s">
        <v>1048</v>
      </c>
      <c r="R24" s="116"/>
      <c r="S24" s="116"/>
      <c r="T24" s="36"/>
    </row>
    <row r="25" spans="1:20" ht="72" hidden="1" x14ac:dyDescent="0.25">
      <c r="A25" s="2" t="s">
        <v>271</v>
      </c>
      <c r="B25" s="2" t="s">
        <v>136</v>
      </c>
      <c r="C25" s="2"/>
      <c r="D25" s="2" t="s">
        <v>138</v>
      </c>
      <c r="E25" s="2" t="s">
        <v>111</v>
      </c>
      <c r="F25" s="1" t="s">
        <v>335</v>
      </c>
      <c r="G25" s="2" t="s">
        <v>10</v>
      </c>
      <c r="H25" s="1" t="s">
        <v>61</v>
      </c>
      <c r="I25" s="8" t="s">
        <v>195</v>
      </c>
      <c r="J25" s="8" t="s">
        <v>489</v>
      </c>
      <c r="K25" s="2" t="s">
        <v>200</v>
      </c>
      <c r="L25" s="1" t="s">
        <v>11</v>
      </c>
      <c r="M25" s="34">
        <v>12</v>
      </c>
      <c r="N25" s="2" t="s">
        <v>108</v>
      </c>
      <c r="O25" s="1" t="s">
        <v>270</v>
      </c>
      <c r="P25" s="1" t="s">
        <v>215</v>
      </c>
      <c r="Q25" s="1" t="s">
        <v>1035</v>
      </c>
      <c r="R25" s="116"/>
      <c r="S25" s="116"/>
      <c r="T25" s="36" t="s">
        <v>714</v>
      </c>
    </row>
    <row r="26" spans="1:20" hidden="1" x14ac:dyDescent="0.25">
      <c r="A26" s="2" t="s">
        <v>271</v>
      </c>
      <c r="B26" s="2" t="s">
        <v>140</v>
      </c>
      <c r="C26" s="2"/>
      <c r="D26" s="2" t="s">
        <v>142</v>
      </c>
      <c r="E26" s="2" t="s">
        <v>111</v>
      </c>
      <c r="F26" s="1" t="s">
        <v>335</v>
      </c>
      <c r="G26" s="2" t="s">
        <v>61</v>
      </c>
      <c r="H26" s="1" t="s">
        <v>61</v>
      </c>
      <c r="I26" s="8" t="s">
        <v>194</v>
      </c>
      <c r="J26" s="8" t="s">
        <v>488</v>
      </c>
      <c r="K26" s="2" t="s">
        <v>83</v>
      </c>
      <c r="L26" s="1" t="s">
        <v>11</v>
      </c>
      <c r="M26" s="34">
        <v>27</v>
      </c>
      <c r="N26" s="2" t="s">
        <v>143</v>
      </c>
      <c r="O26" s="1" t="s">
        <v>270</v>
      </c>
      <c r="P26" s="1" t="s">
        <v>215</v>
      </c>
      <c r="Q26" s="1" t="s">
        <v>1052</v>
      </c>
      <c r="R26" s="116"/>
      <c r="S26" s="116"/>
      <c r="T26" s="36"/>
    </row>
    <row r="27" spans="1:20" hidden="1" x14ac:dyDescent="0.25">
      <c r="A27" s="2" t="s">
        <v>271</v>
      </c>
      <c r="B27" s="2" t="s">
        <v>146</v>
      </c>
      <c r="C27" s="2"/>
      <c r="D27" s="2" t="s">
        <v>148</v>
      </c>
      <c r="E27" s="2" t="s">
        <v>111</v>
      </c>
      <c r="F27" s="1" t="s">
        <v>335</v>
      </c>
      <c r="G27" s="2" t="s">
        <v>61</v>
      </c>
      <c r="H27" s="1" t="s">
        <v>61</v>
      </c>
      <c r="I27" s="8" t="s">
        <v>201</v>
      </c>
      <c r="J27" s="8" t="s">
        <v>61</v>
      </c>
      <c r="K27" s="2"/>
      <c r="L27" s="1" t="s">
        <v>14</v>
      </c>
      <c r="M27" s="34"/>
      <c r="N27" s="2" t="s">
        <v>149</v>
      </c>
      <c r="O27" s="1" t="s">
        <v>270</v>
      </c>
      <c r="P27" s="1" t="s">
        <v>215</v>
      </c>
      <c r="Q27" s="1" t="s">
        <v>61</v>
      </c>
      <c r="R27" s="116" t="s">
        <v>61</v>
      </c>
      <c r="S27" s="116" t="s">
        <v>61</v>
      </c>
      <c r="T27" s="36" t="s">
        <v>61</v>
      </c>
    </row>
    <row r="28" spans="1:20" hidden="1" x14ac:dyDescent="0.25">
      <c r="A28" s="2" t="s">
        <v>271</v>
      </c>
      <c r="B28" s="2" t="s">
        <v>151</v>
      </c>
      <c r="C28" s="2"/>
      <c r="D28" s="2" t="s">
        <v>152</v>
      </c>
      <c r="E28" s="2" t="s">
        <v>116</v>
      </c>
      <c r="F28" s="1" t="s">
        <v>335</v>
      </c>
      <c r="G28" s="2" t="s">
        <v>61</v>
      </c>
      <c r="H28" s="1" t="s">
        <v>61</v>
      </c>
      <c r="I28" s="8" t="s">
        <v>202</v>
      </c>
      <c r="J28" s="8" t="s">
        <v>61</v>
      </c>
      <c r="K28" s="2"/>
      <c r="L28" s="1" t="s">
        <v>14</v>
      </c>
      <c r="M28" s="34"/>
      <c r="N28" s="2" t="s">
        <v>114</v>
      </c>
      <c r="O28" s="1" t="s">
        <v>270</v>
      </c>
      <c r="P28" s="1" t="s">
        <v>215</v>
      </c>
      <c r="Q28" s="1" t="s">
        <v>61</v>
      </c>
      <c r="R28" s="116" t="s">
        <v>61</v>
      </c>
      <c r="S28" s="116" t="s">
        <v>61</v>
      </c>
      <c r="T28" s="36" t="s">
        <v>61</v>
      </c>
    </row>
    <row r="29" spans="1:20" ht="120" hidden="1" x14ac:dyDescent="0.25">
      <c r="A29" s="2" t="s">
        <v>271</v>
      </c>
      <c r="B29" s="2" t="s">
        <v>154</v>
      </c>
      <c r="C29" s="2"/>
      <c r="D29" s="2" t="s">
        <v>156</v>
      </c>
      <c r="E29" s="2" t="s">
        <v>159</v>
      </c>
      <c r="F29" s="1" t="s">
        <v>335</v>
      </c>
      <c r="G29" s="2" t="s">
        <v>61</v>
      </c>
      <c r="H29" s="1" t="s">
        <v>61</v>
      </c>
      <c r="I29" s="8" t="s">
        <v>1084</v>
      </c>
      <c r="J29" s="8" t="s">
        <v>489</v>
      </c>
      <c r="K29" s="2" t="s">
        <v>708</v>
      </c>
      <c r="L29" s="1" t="s">
        <v>11</v>
      </c>
      <c r="M29" s="34">
        <v>31</v>
      </c>
      <c r="N29" s="2" t="s">
        <v>158</v>
      </c>
      <c r="O29" s="1" t="s">
        <v>270</v>
      </c>
      <c r="P29" s="1" t="s">
        <v>215</v>
      </c>
      <c r="Q29" s="1" t="s">
        <v>1035</v>
      </c>
      <c r="R29" s="116" t="s">
        <v>1054</v>
      </c>
      <c r="S29" s="116"/>
      <c r="T29" s="145"/>
    </row>
    <row r="30" spans="1:20" ht="96" hidden="1" x14ac:dyDescent="0.25">
      <c r="A30" s="2" t="s">
        <v>271</v>
      </c>
      <c r="B30" s="2" t="s">
        <v>160</v>
      </c>
      <c r="C30" s="2"/>
      <c r="D30" s="2" t="s">
        <v>161</v>
      </c>
      <c r="E30" s="2" t="s">
        <v>110</v>
      </c>
      <c r="F30" s="2" t="s">
        <v>335</v>
      </c>
      <c r="G30" s="2" t="s">
        <v>61</v>
      </c>
      <c r="H30" s="1" t="s">
        <v>61</v>
      </c>
      <c r="I30" s="8" t="s">
        <v>1502</v>
      </c>
      <c r="J30" s="8" t="s">
        <v>489</v>
      </c>
      <c r="K30" s="2" t="s">
        <v>204</v>
      </c>
      <c r="L30" s="1" t="s">
        <v>11</v>
      </c>
      <c r="M30" s="34">
        <v>30</v>
      </c>
      <c r="N30" s="2" t="s">
        <v>163</v>
      </c>
      <c r="O30" s="1" t="s">
        <v>168</v>
      </c>
      <c r="P30" s="1" t="s">
        <v>215</v>
      </c>
      <c r="Q30" s="1" t="s">
        <v>1126</v>
      </c>
      <c r="R30" s="116" t="s">
        <v>1055</v>
      </c>
      <c r="S30" s="116"/>
      <c r="T30" s="36"/>
    </row>
    <row r="31" spans="1:20" hidden="1" x14ac:dyDescent="0.25">
      <c r="A31" s="2" t="s">
        <v>271</v>
      </c>
      <c r="B31" s="2" t="s">
        <v>164</v>
      </c>
      <c r="C31" s="2"/>
      <c r="D31" s="2" t="s">
        <v>166</v>
      </c>
      <c r="E31" s="2" t="s">
        <v>111</v>
      </c>
      <c r="F31" s="2" t="s">
        <v>335</v>
      </c>
      <c r="G31" s="2" t="s">
        <v>10</v>
      </c>
      <c r="H31" s="1" t="s">
        <v>61</v>
      </c>
      <c r="I31" s="8" t="s">
        <v>194</v>
      </c>
      <c r="J31" s="8" t="s">
        <v>488</v>
      </c>
      <c r="K31" s="2" t="s">
        <v>205</v>
      </c>
      <c r="L31" s="1" t="s">
        <v>11</v>
      </c>
      <c r="M31" s="34">
        <v>76</v>
      </c>
      <c r="N31" s="34" t="s">
        <v>168</v>
      </c>
      <c r="O31" s="1" t="s">
        <v>270</v>
      </c>
      <c r="P31" s="1" t="s">
        <v>215</v>
      </c>
      <c r="Q31" s="1" t="s">
        <v>1052</v>
      </c>
      <c r="R31" s="116"/>
      <c r="S31" s="116"/>
      <c r="T31" s="36"/>
    </row>
    <row r="32" spans="1:20" hidden="1" x14ac:dyDescent="0.25">
      <c r="A32" s="2" t="s">
        <v>271</v>
      </c>
      <c r="B32" s="2" t="s">
        <v>169</v>
      </c>
      <c r="C32" s="2"/>
      <c r="D32" s="2" t="s">
        <v>171</v>
      </c>
      <c r="E32" s="2" t="s">
        <v>111</v>
      </c>
      <c r="F32" s="2" t="s">
        <v>335</v>
      </c>
      <c r="G32" s="2" t="s">
        <v>61</v>
      </c>
      <c r="H32" s="1" t="s">
        <v>61</v>
      </c>
      <c r="I32" s="8" t="s">
        <v>194</v>
      </c>
      <c r="J32" s="8" t="s">
        <v>488</v>
      </c>
      <c r="K32" s="2" t="s">
        <v>205</v>
      </c>
      <c r="L32" s="1" t="s">
        <v>11</v>
      </c>
      <c r="M32" s="34">
        <v>113</v>
      </c>
      <c r="N32" s="2" t="s">
        <v>168</v>
      </c>
      <c r="O32" s="1" t="s">
        <v>270</v>
      </c>
      <c r="P32" s="1" t="s">
        <v>215</v>
      </c>
      <c r="Q32" s="1" t="s">
        <v>1052</v>
      </c>
      <c r="R32" s="116"/>
      <c r="S32" s="116"/>
      <c r="T32" s="36"/>
    </row>
    <row r="33" spans="1:20" hidden="1" x14ac:dyDescent="0.25">
      <c r="A33" s="2" t="s">
        <v>271</v>
      </c>
      <c r="B33" s="2" t="s">
        <v>169</v>
      </c>
      <c r="C33" s="2"/>
      <c r="D33" s="2" t="s">
        <v>171</v>
      </c>
      <c r="E33" s="2" t="s">
        <v>111</v>
      </c>
      <c r="F33" s="2" t="s">
        <v>335</v>
      </c>
      <c r="G33" s="2" t="s">
        <v>118</v>
      </c>
      <c r="H33" s="1" t="s">
        <v>61</v>
      </c>
      <c r="I33" s="8" t="s">
        <v>206</v>
      </c>
      <c r="J33" s="8" t="s">
        <v>488</v>
      </c>
      <c r="K33" s="2" t="s">
        <v>207</v>
      </c>
      <c r="L33" s="1" t="s">
        <v>14</v>
      </c>
      <c r="M33" s="34"/>
      <c r="N33" s="2" t="s">
        <v>168</v>
      </c>
      <c r="O33" s="1" t="s">
        <v>270</v>
      </c>
      <c r="P33" s="1" t="s">
        <v>215</v>
      </c>
      <c r="Q33" s="1" t="s">
        <v>61</v>
      </c>
      <c r="R33" s="116" t="s">
        <v>61</v>
      </c>
      <c r="S33" s="116" t="s">
        <v>61</v>
      </c>
      <c r="T33" s="36" t="s">
        <v>61</v>
      </c>
    </row>
    <row r="34" spans="1:20" ht="96" hidden="1" x14ac:dyDescent="0.25">
      <c r="A34" s="2" t="s">
        <v>271</v>
      </c>
      <c r="B34" s="2" t="s">
        <v>175</v>
      </c>
      <c r="C34" s="2" t="s">
        <v>176</v>
      </c>
      <c r="D34" s="2" t="s">
        <v>177</v>
      </c>
      <c r="E34" s="2" t="s">
        <v>111</v>
      </c>
      <c r="F34" s="2" t="s">
        <v>335</v>
      </c>
      <c r="G34" s="2" t="s">
        <v>61</v>
      </c>
      <c r="H34" s="1" t="s">
        <v>61</v>
      </c>
      <c r="I34" s="8" t="s">
        <v>707</v>
      </c>
      <c r="J34" s="8" t="s">
        <v>489</v>
      </c>
      <c r="K34" s="2" t="s">
        <v>706</v>
      </c>
      <c r="L34" s="1" t="s">
        <v>11</v>
      </c>
      <c r="M34" s="34">
        <v>121</v>
      </c>
      <c r="N34" s="2" t="s">
        <v>163</v>
      </c>
      <c r="O34" s="2" t="s">
        <v>163</v>
      </c>
      <c r="P34" s="1" t="s">
        <v>215</v>
      </c>
      <c r="Q34" s="1" t="s">
        <v>1085</v>
      </c>
      <c r="R34" s="116" t="s">
        <v>1056</v>
      </c>
      <c r="S34" s="116"/>
      <c r="T34" s="36" t="s">
        <v>1086</v>
      </c>
    </row>
    <row r="35" spans="1:20" ht="180" hidden="1" x14ac:dyDescent="0.25">
      <c r="A35" s="2" t="s">
        <v>271</v>
      </c>
      <c r="B35" s="2" t="s">
        <v>180</v>
      </c>
      <c r="C35" s="2"/>
      <c r="D35" s="2" t="s">
        <v>182</v>
      </c>
      <c r="E35" s="2" t="s">
        <v>116</v>
      </c>
      <c r="F35" s="2" t="s">
        <v>335</v>
      </c>
      <c r="G35" s="2" t="s">
        <v>61</v>
      </c>
      <c r="H35" s="1" t="s">
        <v>61</v>
      </c>
      <c r="I35" s="8" t="s">
        <v>208</v>
      </c>
      <c r="J35" s="8" t="s">
        <v>508</v>
      </c>
      <c r="K35" s="2" t="s">
        <v>203</v>
      </c>
      <c r="L35" s="1" t="s">
        <v>11</v>
      </c>
      <c r="M35" s="34">
        <v>266</v>
      </c>
      <c r="N35" s="2" t="s">
        <v>143</v>
      </c>
      <c r="O35" s="1" t="s">
        <v>270</v>
      </c>
      <c r="P35" s="1" t="s">
        <v>215</v>
      </c>
      <c r="Q35" s="1" t="s">
        <v>1035</v>
      </c>
      <c r="R35" s="116" t="s">
        <v>1057</v>
      </c>
      <c r="S35" s="116"/>
      <c r="T35" s="116"/>
    </row>
    <row r="36" spans="1:20" ht="120" hidden="1" x14ac:dyDescent="0.25">
      <c r="A36" s="2" t="s">
        <v>271</v>
      </c>
      <c r="B36" s="2" t="s">
        <v>185</v>
      </c>
      <c r="C36" s="2"/>
      <c r="D36" s="2" t="s">
        <v>187</v>
      </c>
      <c r="E36" s="2" t="s">
        <v>111</v>
      </c>
      <c r="F36" s="2" t="s">
        <v>335</v>
      </c>
      <c r="G36" s="2" t="s">
        <v>118</v>
      </c>
      <c r="H36" s="2" t="s">
        <v>188</v>
      </c>
      <c r="I36" s="8" t="s">
        <v>1390</v>
      </c>
      <c r="J36" s="8" t="s">
        <v>490</v>
      </c>
      <c r="K36" s="2" t="s">
        <v>698</v>
      </c>
      <c r="L36" s="1" t="s">
        <v>11</v>
      </c>
      <c r="M36" s="34">
        <v>245</v>
      </c>
      <c r="N36" s="2" t="s">
        <v>108</v>
      </c>
      <c r="O36" s="2" t="s">
        <v>108</v>
      </c>
      <c r="P36" s="1" t="s">
        <v>215</v>
      </c>
      <c r="Q36" s="1" t="s">
        <v>1035</v>
      </c>
      <c r="R36" s="116" t="s">
        <v>1391</v>
      </c>
      <c r="S36" s="116"/>
      <c r="T36" s="118" t="s">
        <v>1058</v>
      </c>
    </row>
    <row r="37" spans="1:20" ht="24" hidden="1" x14ac:dyDescent="0.25">
      <c r="A37" s="2" t="s">
        <v>272</v>
      </c>
      <c r="B37" s="2"/>
      <c r="C37" s="2" t="s">
        <v>598</v>
      </c>
      <c r="D37" s="2"/>
      <c r="E37" s="2"/>
      <c r="F37" s="2" t="s">
        <v>335</v>
      </c>
      <c r="G37" s="2" t="s">
        <v>61</v>
      </c>
      <c r="H37" s="2"/>
      <c r="I37" s="8" t="s">
        <v>273</v>
      </c>
      <c r="J37" s="8" t="s">
        <v>61</v>
      </c>
      <c r="K37" s="2"/>
      <c r="L37" s="2"/>
      <c r="M37" s="2"/>
      <c r="N37" s="2" t="s">
        <v>163</v>
      </c>
      <c r="O37" s="1" t="s">
        <v>270</v>
      </c>
      <c r="P37" s="1" t="s">
        <v>430</v>
      </c>
      <c r="Q37" s="1" t="s">
        <v>61</v>
      </c>
      <c r="R37" s="116" t="s">
        <v>1059</v>
      </c>
      <c r="S37" s="116" t="s">
        <v>599</v>
      </c>
      <c r="T37" s="36" t="s">
        <v>1059</v>
      </c>
    </row>
    <row r="38" spans="1:20" hidden="1" x14ac:dyDescent="0.25">
      <c r="A38" s="2" t="s">
        <v>272</v>
      </c>
      <c r="B38" s="2"/>
      <c r="C38" s="2" t="s">
        <v>596</v>
      </c>
      <c r="D38" s="2"/>
      <c r="E38" s="2"/>
      <c r="F38" s="1" t="s">
        <v>335</v>
      </c>
      <c r="G38" s="2" t="s">
        <v>61</v>
      </c>
      <c r="H38" s="2"/>
      <c r="I38" s="8" t="s">
        <v>274</v>
      </c>
      <c r="J38" s="8" t="s">
        <v>491</v>
      </c>
      <c r="K38" s="2"/>
      <c r="L38" s="2"/>
      <c r="M38" s="2"/>
      <c r="N38" s="2" t="s">
        <v>594</v>
      </c>
      <c r="O38" s="1" t="s">
        <v>270</v>
      </c>
      <c r="P38" s="1" t="s">
        <v>430</v>
      </c>
      <c r="Q38" s="1" t="s">
        <v>1060</v>
      </c>
      <c r="R38" s="116" t="s">
        <v>61</v>
      </c>
      <c r="S38" s="116" t="s">
        <v>61</v>
      </c>
      <c r="T38" s="117"/>
    </row>
    <row r="39" spans="1:20" ht="24" hidden="1" x14ac:dyDescent="0.25">
      <c r="A39" s="2" t="s">
        <v>272</v>
      </c>
      <c r="B39" s="2"/>
      <c r="C39" s="2" t="s">
        <v>593</v>
      </c>
      <c r="D39" s="2"/>
      <c r="E39" s="2"/>
      <c r="F39" s="1" t="s">
        <v>335</v>
      </c>
      <c r="G39" s="2" t="s">
        <v>10</v>
      </c>
      <c r="H39" s="2"/>
      <c r="I39" s="8" t="s">
        <v>1020</v>
      </c>
      <c r="J39" s="8" t="s">
        <v>509</v>
      </c>
      <c r="K39" s="2"/>
      <c r="L39" s="2"/>
      <c r="M39" s="2"/>
      <c r="N39" s="2" t="s">
        <v>594</v>
      </c>
      <c r="O39" s="1"/>
      <c r="P39" s="1" t="s">
        <v>595</v>
      </c>
      <c r="Q39" s="1" t="s">
        <v>61</v>
      </c>
      <c r="R39" s="116" t="s">
        <v>61</v>
      </c>
      <c r="S39" s="116" t="s">
        <v>61</v>
      </c>
      <c r="T39" s="117" t="s">
        <v>597</v>
      </c>
    </row>
    <row r="40" spans="1:20" hidden="1" x14ac:dyDescent="0.25">
      <c r="A40" s="2" t="s">
        <v>275</v>
      </c>
      <c r="B40" s="2"/>
      <c r="C40" s="2"/>
      <c r="D40" s="2" t="s">
        <v>1402</v>
      </c>
      <c r="E40" s="2" t="s">
        <v>276</v>
      </c>
      <c r="F40" s="2" t="s">
        <v>335</v>
      </c>
      <c r="G40" s="2" t="s">
        <v>10</v>
      </c>
      <c r="H40" s="2"/>
      <c r="I40" s="8" t="s">
        <v>1504</v>
      </c>
      <c r="J40" s="8" t="s">
        <v>1505</v>
      </c>
      <c r="K40" s="2" t="s">
        <v>1506</v>
      </c>
      <c r="L40" s="2"/>
      <c r="M40" s="2"/>
      <c r="N40" s="2"/>
      <c r="O40" s="2" t="s">
        <v>277</v>
      </c>
      <c r="P40" s="2" t="s">
        <v>278</v>
      </c>
      <c r="Q40" s="2" t="s">
        <v>481</v>
      </c>
      <c r="R40" s="2" t="s">
        <v>1507</v>
      </c>
      <c r="S40" s="2"/>
      <c r="T40" s="36"/>
    </row>
    <row r="41" spans="1:20" ht="60" hidden="1" x14ac:dyDescent="0.25">
      <c r="A41" s="2" t="s">
        <v>326</v>
      </c>
      <c r="B41" s="2"/>
      <c r="C41" s="2"/>
      <c r="D41" s="2" t="s">
        <v>281</v>
      </c>
      <c r="E41" s="2" t="s">
        <v>280</v>
      </c>
      <c r="F41" s="1" t="s">
        <v>335</v>
      </c>
      <c r="G41" s="2"/>
      <c r="H41" s="2"/>
      <c r="I41" s="8" t="s">
        <v>770</v>
      </c>
      <c r="J41" s="8" t="s">
        <v>489</v>
      </c>
      <c r="K41" s="2" t="s">
        <v>63</v>
      </c>
      <c r="L41" s="2"/>
      <c r="M41" s="36" t="s">
        <v>283</v>
      </c>
      <c r="N41" s="2" t="s">
        <v>163</v>
      </c>
      <c r="O41" s="2" t="s">
        <v>168</v>
      </c>
      <c r="P41" s="2" t="s">
        <v>329</v>
      </c>
      <c r="Q41" s="2" t="s">
        <v>1172</v>
      </c>
      <c r="R41" s="36" t="s">
        <v>1062</v>
      </c>
      <c r="S41" s="36"/>
      <c r="T41" s="36" t="s">
        <v>1063</v>
      </c>
    </row>
    <row r="42" spans="1:20" hidden="1" x14ac:dyDescent="0.25">
      <c r="A42" s="2" t="s">
        <v>327</v>
      </c>
      <c r="B42" s="2"/>
      <c r="C42" s="2"/>
      <c r="D42" s="2" t="s">
        <v>287</v>
      </c>
      <c r="E42" s="2" t="s">
        <v>286</v>
      </c>
      <c r="F42" s="1" t="s">
        <v>335</v>
      </c>
      <c r="G42" s="2"/>
      <c r="H42" s="2"/>
      <c r="I42" s="8" t="s">
        <v>288</v>
      </c>
      <c r="J42" s="8" t="s">
        <v>489</v>
      </c>
      <c r="K42" s="2"/>
      <c r="L42" s="2"/>
      <c r="M42" s="2"/>
      <c r="N42" s="2"/>
      <c r="O42" s="2" t="s">
        <v>289</v>
      </c>
      <c r="P42" s="2" t="s">
        <v>328</v>
      </c>
      <c r="Q42" s="121" t="s">
        <v>61</v>
      </c>
      <c r="R42" s="59" t="s">
        <v>61</v>
      </c>
      <c r="S42" s="59" t="s">
        <v>61</v>
      </c>
      <c r="T42" s="59" t="s">
        <v>1018</v>
      </c>
    </row>
    <row r="43" spans="1:20" hidden="1" x14ac:dyDescent="0.25">
      <c r="A43" s="2" t="s">
        <v>327</v>
      </c>
      <c r="B43" s="2"/>
      <c r="C43" s="2"/>
      <c r="D43" s="2" t="s">
        <v>291</v>
      </c>
      <c r="E43" s="2" t="s">
        <v>290</v>
      </c>
      <c r="F43" s="1" t="s">
        <v>335</v>
      </c>
      <c r="G43" s="2" t="s">
        <v>10</v>
      </c>
      <c r="H43" s="2"/>
      <c r="I43" s="8" t="s">
        <v>1503</v>
      </c>
      <c r="J43" s="8" t="s">
        <v>489</v>
      </c>
      <c r="K43" s="2"/>
      <c r="L43" s="2"/>
      <c r="M43" s="2"/>
      <c r="N43" s="2"/>
      <c r="O43" s="2" t="s">
        <v>163</v>
      </c>
      <c r="P43" s="2" t="s">
        <v>328</v>
      </c>
      <c r="Q43" s="121" t="s">
        <v>61</v>
      </c>
      <c r="R43" s="59" t="s">
        <v>61</v>
      </c>
      <c r="S43" s="59" t="s">
        <v>61</v>
      </c>
      <c r="T43" s="59" t="s">
        <v>1018</v>
      </c>
    </row>
    <row r="44" spans="1:20" hidden="1" x14ac:dyDescent="0.25">
      <c r="A44" s="2" t="s">
        <v>330</v>
      </c>
      <c r="B44" s="2"/>
      <c r="C44" s="2" t="s">
        <v>295</v>
      </c>
      <c r="D44" s="2"/>
      <c r="E44" s="2" t="s">
        <v>294</v>
      </c>
      <c r="F44" s="1" t="s">
        <v>335</v>
      </c>
      <c r="G44" s="2"/>
      <c r="H44" s="2"/>
      <c r="I44" s="8" t="s">
        <v>296</v>
      </c>
      <c r="J44" s="8" t="s">
        <v>489</v>
      </c>
      <c r="K44" s="2"/>
      <c r="L44" s="2"/>
      <c r="M44" s="2"/>
      <c r="N44" s="2"/>
      <c r="O44" s="2" t="s">
        <v>297</v>
      </c>
      <c r="P44" s="2" t="s">
        <v>1068</v>
      </c>
      <c r="Q44" s="2" t="s">
        <v>61</v>
      </c>
      <c r="R44" s="36" t="s">
        <v>61</v>
      </c>
      <c r="S44" s="36" t="s">
        <v>61</v>
      </c>
      <c r="T44" s="36" t="s">
        <v>61</v>
      </c>
    </row>
    <row r="45" spans="1:20" hidden="1" x14ac:dyDescent="0.25">
      <c r="A45" s="2" t="s">
        <v>331</v>
      </c>
      <c r="B45" s="2"/>
      <c r="C45" s="2"/>
      <c r="D45" s="2" t="s">
        <v>300</v>
      </c>
      <c r="E45" s="2" t="s">
        <v>299</v>
      </c>
      <c r="F45" s="1" t="s">
        <v>335</v>
      </c>
      <c r="G45" s="2"/>
      <c r="H45" s="2"/>
      <c r="I45" s="2" t="s">
        <v>301</v>
      </c>
      <c r="J45" s="2" t="s">
        <v>488</v>
      </c>
      <c r="K45" s="2" t="s">
        <v>699</v>
      </c>
      <c r="L45" s="2" t="s">
        <v>302</v>
      </c>
      <c r="M45" s="2"/>
      <c r="N45" s="2"/>
      <c r="O45" s="2" t="s">
        <v>163</v>
      </c>
      <c r="P45" s="2" t="s">
        <v>1067</v>
      </c>
      <c r="Q45" s="2">
        <v>82</v>
      </c>
      <c r="R45" s="36" t="s">
        <v>61</v>
      </c>
      <c r="S45" s="36" t="s">
        <v>61</v>
      </c>
      <c r="T45" s="36"/>
    </row>
    <row r="46" spans="1:20" ht="24" hidden="1" x14ac:dyDescent="0.25">
      <c r="A46" s="2" t="s">
        <v>331</v>
      </c>
      <c r="B46" s="2"/>
      <c r="C46" s="2"/>
      <c r="D46" s="2" t="s">
        <v>303</v>
      </c>
      <c r="E46" s="2" t="s">
        <v>299</v>
      </c>
      <c r="F46" s="1" t="s">
        <v>335</v>
      </c>
      <c r="G46" s="2"/>
      <c r="H46" s="2"/>
      <c r="I46" s="8" t="s">
        <v>282</v>
      </c>
      <c r="J46" s="8" t="s">
        <v>489</v>
      </c>
      <c r="K46" s="2" t="s">
        <v>63</v>
      </c>
      <c r="L46" s="2" t="s">
        <v>305</v>
      </c>
      <c r="M46" s="2"/>
      <c r="N46" s="2" t="s">
        <v>1021</v>
      </c>
      <c r="O46" s="2" t="s">
        <v>307</v>
      </c>
      <c r="P46" s="2" t="s">
        <v>1067</v>
      </c>
      <c r="Q46" s="2" t="s">
        <v>1172</v>
      </c>
      <c r="R46" s="36" t="s">
        <v>1392</v>
      </c>
      <c r="S46" s="36"/>
      <c r="T46" s="119" t="s">
        <v>1022</v>
      </c>
    </row>
    <row r="47" spans="1:20" ht="72" hidden="1" x14ac:dyDescent="0.25">
      <c r="A47" s="2" t="s">
        <v>331</v>
      </c>
      <c r="B47" s="2"/>
      <c r="C47" s="2"/>
      <c r="D47" s="2" t="s">
        <v>309</v>
      </c>
      <c r="E47" s="2" t="s">
        <v>308</v>
      </c>
      <c r="F47" s="1" t="s">
        <v>335</v>
      </c>
      <c r="G47" s="2"/>
      <c r="H47" s="2"/>
      <c r="I47" s="8" t="s">
        <v>1064</v>
      </c>
      <c r="J47" s="8" t="s">
        <v>487</v>
      </c>
      <c r="K47" s="2" t="s">
        <v>312</v>
      </c>
      <c r="L47" s="2" t="s">
        <v>311</v>
      </c>
      <c r="M47" s="2"/>
      <c r="N47" s="2"/>
      <c r="O47" s="2" t="s">
        <v>313</v>
      </c>
      <c r="P47" s="2" t="s">
        <v>1067</v>
      </c>
      <c r="Q47" s="65" t="s">
        <v>1035</v>
      </c>
      <c r="R47" s="36" t="s">
        <v>1065</v>
      </c>
      <c r="S47" s="36" t="s">
        <v>61</v>
      </c>
      <c r="T47" s="36" t="s">
        <v>1066</v>
      </c>
    </row>
    <row r="48" spans="1:20" ht="48" hidden="1" x14ac:dyDescent="0.25">
      <c r="A48" s="2" t="s">
        <v>331</v>
      </c>
      <c r="B48" s="2"/>
      <c r="C48" s="2"/>
      <c r="D48" s="2" t="s">
        <v>314</v>
      </c>
      <c r="E48" s="2" t="s">
        <v>308</v>
      </c>
      <c r="F48" s="1" t="s">
        <v>335</v>
      </c>
      <c r="G48" s="2"/>
      <c r="H48" s="2"/>
      <c r="I48" s="2" t="s">
        <v>315</v>
      </c>
      <c r="J48" s="2" t="s">
        <v>492</v>
      </c>
      <c r="K48" s="2" t="s">
        <v>700</v>
      </c>
      <c r="L48" s="2" t="s">
        <v>316</v>
      </c>
      <c r="M48" s="2"/>
      <c r="N48" s="2" t="s">
        <v>61</v>
      </c>
      <c r="O48" s="2" t="s">
        <v>259</v>
      </c>
      <c r="P48" s="2" t="s">
        <v>1067</v>
      </c>
      <c r="Q48" s="2" t="s">
        <v>1168</v>
      </c>
      <c r="R48" s="36" t="s">
        <v>1382</v>
      </c>
      <c r="S48" s="36"/>
      <c r="T48" s="36"/>
    </row>
    <row r="49" spans="1:20" hidden="1" x14ac:dyDescent="0.25">
      <c r="A49" s="2" t="s">
        <v>331</v>
      </c>
      <c r="B49" s="2"/>
      <c r="C49" s="2"/>
      <c r="D49" s="2" t="s">
        <v>317</v>
      </c>
      <c r="E49" s="2" t="s">
        <v>308</v>
      </c>
      <c r="F49" s="1" t="s">
        <v>335</v>
      </c>
      <c r="G49" s="2"/>
      <c r="H49" s="2"/>
      <c r="I49" s="8" t="s">
        <v>318</v>
      </c>
      <c r="J49" s="8" t="s">
        <v>61</v>
      </c>
      <c r="K49" s="2" t="s">
        <v>319</v>
      </c>
      <c r="L49" s="2" t="s">
        <v>320</v>
      </c>
      <c r="M49" s="2"/>
      <c r="N49" s="2" t="s">
        <v>61</v>
      </c>
      <c r="O49" s="2"/>
      <c r="P49" s="2" t="s">
        <v>1067</v>
      </c>
      <c r="Q49" s="2" t="s">
        <v>61</v>
      </c>
      <c r="R49" s="36" t="s">
        <v>61</v>
      </c>
      <c r="S49" s="36" t="s">
        <v>61</v>
      </c>
      <c r="T49" s="36" t="s">
        <v>61</v>
      </c>
    </row>
    <row r="50" spans="1:20" hidden="1" x14ac:dyDescent="0.25">
      <c r="A50" s="2" t="s">
        <v>331</v>
      </c>
      <c r="B50" s="2"/>
      <c r="C50" s="2"/>
      <c r="D50" s="2" t="s">
        <v>322</v>
      </c>
      <c r="E50" s="2" t="s">
        <v>308</v>
      </c>
      <c r="F50" s="1" t="s">
        <v>335</v>
      </c>
      <c r="G50" s="8"/>
      <c r="H50" s="2"/>
      <c r="I50" s="8" t="s">
        <v>318</v>
      </c>
      <c r="J50" s="8" t="s">
        <v>61</v>
      </c>
      <c r="K50" s="2" t="s">
        <v>324</v>
      </c>
      <c r="L50" s="2" t="s">
        <v>323</v>
      </c>
      <c r="M50" s="2"/>
      <c r="N50" s="2"/>
      <c r="O50" s="2" t="s">
        <v>325</v>
      </c>
      <c r="P50" s="2" t="s">
        <v>1067</v>
      </c>
      <c r="Q50" s="2" t="s">
        <v>61</v>
      </c>
      <c r="R50" s="36" t="s">
        <v>61</v>
      </c>
      <c r="S50" s="36" t="s">
        <v>61</v>
      </c>
      <c r="T50" s="36" t="s">
        <v>61</v>
      </c>
    </row>
    <row r="51" spans="1:20" ht="72" hidden="1" x14ac:dyDescent="0.25">
      <c r="A51" s="2" t="s">
        <v>332</v>
      </c>
      <c r="B51" s="1"/>
      <c r="C51" s="1"/>
      <c r="D51" s="39" t="s">
        <v>333</v>
      </c>
      <c r="E51" s="1" t="s">
        <v>334</v>
      </c>
      <c r="F51" s="1" t="s">
        <v>335</v>
      </c>
      <c r="G51" s="1" t="s">
        <v>117</v>
      </c>
      <c r="H51" s="1" t="s">
        <v>336</v>
      </c>
      <c r="I51" s="1" t="s">
        <v>1121</v>
      </c>
      <c r="J51" s="1" t="s">
        <v>487</v>
      </c>
      <c r="K51" s="2" t="s">
        <v>1120</v>
      </c>
      <c r="L51" s="1" t="s">
        <v>14</v>
      </c>
      <c r="M51" s="2"/>
      <c r="N51" s="1" t="s">
        <v>338</v>
      </c>
      <c r="O51" s="1" t="s">
        <v>338</v>
      </c>
      <c r="P51" s="1" t="s">
        <v>1119</v>
      </c>
      <c r="Q51" s="1" t="s">
        <v>1104</v>
      </c>
      <c r="R51" s="116" t="s">
        <v>1122</v>
      </c>
      <c r="S51" s="116"/>
      <c r="T51" s="36"/>
    </row>
    <row r="52" spans="1:20" ht="96" hidden="1" x14ac:dyDescent="0.25">
      <c r="A52" s="2" t="s">
        <v>332</v>
      </c>
      <c r="B52" s="1"/>
      <c r="C52" s="1"/>
      <c r="D52" s="39" t="s">
        <v>339</v>
      </c>
      <c r="E52" s="1" t="s">
        <v>334</v>
      </c>
      <c r="F52" s="1" t="s">
        <v>335</v>
      </c>
      <c r="G52" s="1" t="s">
        <v>340</v>
      </c>
      <c r="H52" s="1" t="s">
        <v>340</v>
      </c>
      <c r="I52" s="1" t="s">
        <v>341</v>
      </c>
      <c r="J52" s="1" t="s">
        <v>493</v>
      </c>
      <c r="K52" s="2" t="s">
        <v>1109</v>
      </c>
      <c r="L52" s="2" t="s">
        <v>11</v>
      </c>
      <c r="M52" s="2"/>
      <c r="N52" s="1" t="s">
        <v>338</v>
      </c>
      <c r="O52" s="1" t="s">
        <v>338</v>
      </c>
      <c r="P52" s="1" t="s">
        <v>1108</v>
      </c>
      <c r="Q52" s="1" t="s">
        <v>1110</v>
      </c>
      <c r="R52" s="116" t="s">
        <v>1111</v>
      </c>
      <c r="S52" s="116"/>
      <c r="T52" s="117" t="s">
        <v>510</v>
      </c>
    </row>
    <row r="53" spans="1:20" ht="96" hidden="1" x14ac:dyDescent="0.25">
      <c r="A53" s="2" t="s">
        <v>332</v>
      </c>
      <c r="B53" s="1"/>
      <c r="C53" s="2"/>
      <c r="D53" s="39" t="s">
        <v>342</v>
      </c>
      <c r="E53" s="1" t="s">
        <v>334</v>
      </c>
      <c r="F53" s="1" t="s">
        <v>335</v>
      </c>
      <c r="G53" s="1" t="s">
        <v>340</v>
      </c>
      <c r="H53" s="1" t="s">
        <v>340</v>
      </c>
      <c r="I53" s="1" t="s">
        <v>1103</v>
      </c>
      <c r="J53" s="1" t="s">
        <v>487</v>
      </c>
      <c r="K53" s="2" t="s">
        <v>1106</v>
      </c>
      <c r="L53" s="1" t="s">
        <v>14</v>
      </c>
      <c r="M53" s="2"/>
      <c r="N53" s="1" t="s">
        <v>338</v>
      </c>
      <c r="O53" s="1" t="s">
        <v>338</v>
      </c>
      <c r="P53" s="1" t="s">
        <v>1102</v>
      </c>
      <c r="Q53" s="1" t="s">
        <v>1104</v>
      </c>
      <c r="R53" s="116" t="s">
        <v>1107</v>
      </c>
      <c r="S53" s="116" t="s">
        <v>61</v>
      </c>
      <c r="T53" s="36" t="s">
        <v>1105</v>
      </c>
    </row>
    <row r="54" spans="1:20" ht="60" hidden="1" x14ac:dyDescent="0.25">
      <c r="A54" s="2" t="s">
        <v>332</v>
      </c>
      <c r="B54" s="1"/>
      <c r="C54" s="1"/>
      <c r="D54" s="39" t="s">
        <v>343</v>
      </c>
      <c r="E54" s="1" t="s">
        <v>334</v>
      </c>
      <c r="F54" s="1" t="s">
        <v>344</v>
      </c>
      <c r="G54" s="1" t="s">
        <v>117</v>
      </c>
      <c r="H54" s="1" t="s">
        <v>345</v>
      </c>
      <c r="I54" s="1" t="s">
        <v>1092</v>
      </c>
      <c r="J54" s="1" t="s">
        <v>493</v>
      </c>
      <c r="K54" s="1" t="s">
        <v>1096</v>
      </c>
      <c r="L54" s="1" t="s">
        <v>11</v>
      </c>
      <c r="M54" s="1"/>
      <c r="N54" s="1" t="s">
        <v>338</v>
      </c>
      <c r="O54" s="1" t="s">
        <v>338</v>
      </c>
      <c r="P54" s="1" t="s">
        <v>1090</v>
      </c>
      <c r="Q54" s="1" t="s">
        <v>1035</v>
      </c>
      <c r="R54" s="116" t="s">
        <v>1094</v>
      </c>
      <c r="S54" s="116" t="s">
        <v>1093</v>
      </c>
      <c r="T54" s="36" t="s">
        <v>1095</v>
      </c>
    </row>
    <row r="55" spans="1:20" ht="72" hidden="1" x14ac:dyDescent="0.25">
      <c r="A55" s="2" t="s">
        <v>332</v>
      </c>
      <c r="B55" s="1"/>
      <c r="C55" s="2"/>
      <c r="D55" s="39" t="s">
        <v>347</v>
      </c>
      <c r="E55" s="1" t="s">
        <v>334</v>
      </c>
      <c r="F55" s="1" t="s">
        <v>344</v>
      </c>
      <c r="G55" s="1" t="s">
        <v>117</v>
      </c>
      <c r="H55" s="1" t="s">
        <v>336</v>
      </c>
      <c r="I55" s="1" t="s">
        <v>462</v>
      </c>
      <c r="J55" s="1" t="s">
        <v>493</v>
      </c>
      <c r="K55" s="1" t="s">
        <v>83</v>
      </c>
      <c r="L55" s="1" t="s">
        <v>11</v>
      </c>
      <c r="M55" s="1"/>
      <c r="N55" s="1" t="s">
        <v>338</v>
      </c>
      <c r="O55" s="1" t="s">
        <v>338</v>
      </c>
      <c r="P55" s="1" t="s">
        <v>1112</v>
      </c>
      <c r="Q55" s="1" t="s">
        <v>1389</v>
      </c>
      <c r="R55" s="116" t="s">
        <v>1113</v>
      </c>
      <c r="S55" s="116" t="s">
        <v>1115</v>
      </c>
      <c r="T55" s="36" t="s">
        <v>1114</v>
      </c>
    </row>
    <row r="56" spans="1:20" ht="36" hidden="1" x14ac:dyDescent="0.25">
      <c r="A56" s="2" t="s">
        <v>332</v>
      </c>
      <c r="B56" s="1"/>
      <c r="C56" s="2"/>
      <c r="D56" s="39" t="s">
        <v>343</v>
      </c>
      <c r="E56" s="1" t="s">
        <v>334</v>
      </c>
      <c r="F56" s="1" t="s">
        <v>335</v>
      </c>
      <c r="G56" s="1" t="s">
        <v>117</v>
      </c>
      <c r="H56" s="1"/>
      <c r="I56" s="1" t="s">
        <v>1098</v>
      </c>
      <c r="J56" s="1" t="s">
        <v>493</v>
      </c>
      <c r="K56" s="1" t="s">
        <v>1096</v>
      </c>
      <c r="L56" s="1" t="s">
        <v>14</v>
      </c>
      <c r="M56" s="1"/>
      <c r="N56" s="1" t="s">
        <v>338</v>
      </c>
      <c r="O56" s="1" t="s">
        <v>338</v>
      </c>
      <c r="P56" s="1" t="s">
        <v>1100</v>
      </c>
      <c r="Q56" s="1" t="s">
        <v>61</v>
      </c>
      <c r="R56" s="116" t="s">
        <v>61</v>
      </c>
      <c r="S56" s="116" t="s">
        <v>61</v>
      </c>
      <c r="T56" s="36" t="s">
        <v>1099</v>
      </c>
    </row>
    <row r="57" spans="1:20" ht="72" hidden="1" x14ac:dyDescent="0.25">
      <c r="A57" s="2" t="s">
        <v>332</v>
      </c>
      <c r="B57" s="1"/>
      <c r="C57" s="1"/>
      <c r="D57" s="39" t="s">
        <v>343</v>
      </c>
      <c r="E57" s="1" t="s">
        <v>334</v>
      </c>
      <c r="F57" s="1" t="s">
        <v>344</v>
      </c>
      <c r="G57" s="1" t="s">
        <v>117</v>
      </c>
      <c r="H57" s="1" t="s">
        <v>336</v>
      </c>
      <c r="I57" s="1" t="s">
        <v>348</v>
      </c>
      <c r="J57" s="1" t="s">
        <v>494</v>
      </c>
      <c r="K57" s="2" t="s">
        <v>581</v>
      </c>
      <c r="L57" s="1" t="s">
        <v>11</v>
      </c>
      <c r="M57" s="1"/>
      <c r="N57" s="1" t="s">
        <v>338</v>
      </c>
      <c r="O57" s="1" t="s">
        <v>338</v>
      </c>
      <c r="P57" s="1" t="s">
        <v>1097</v>
      </c>
      <c r="Q57" s="1" t="s">
        <v>890</v>
      </c>
      <c r="R57" s="116" t="s">
        <v>61</v>
      </c>
      <c r="S57" s="116" t="s">
        <v>61</v>
      </c>
      <c r="T57" s="117" t="s">
        <v>1101</v>
      </c>
    </row>
    <row r="58" spans="1:20" ht="96" hidden="1" x14ac:dyDescent="0.25">
      <c r="A58" s="2" t="s">
        <v>332</v>
      </c>
      <c r="B58" s="1"/>
      <c r="C58" s="2"/>
      <c r="D58" s="39" t="s">
        <v>347</v>
      </c>
      <c r="E58" s="1" t="s">
        <v>334</v>
      </c>
      <c r="F58" s="2" t="s">
        <v>399</v>
      </c>
      <c r="G58" s="1" t="s">
        <v>350</v>
      </c>
      <c r="H58" s="1"/>
      <c r="I58" s="1" t="s">
        <v>444</v>
      </c>
      <c r="J58" s="1" t="s">
        <v>444</v>
      </c>
      <c r="K58" s="1"/>
      <c r="L58" s="1" t="s">
        <v>11</v>
      </c>
      <c r="M58" s="2"/>
      <c r="N58" s="1" t="s">
        <v>338</v>
      </c>
      <c r="O58" s="1" t="s">
        <v>338</v>
      </c>
      <c r="P58" s="1" t="s">
        <v>1116</v>
      </c>
      <c r="Q58" s="1" t="s">
        <v>61</v>
      </c>
      <c r="R58" s="116"/>
      <c r="S58" s="116"/>
      <c r="T58" s="36" t="s">
        <v>1117</v>
      </c>
    </row>
    <row r="59" spans="1:20" hidden="1" x14ac:dyDescent="0.25">
      <c r="A59" s="2" t="s">
        <v>332</v>
      </c>
      <c r="B59" s="1"/>
      <c r="C59" s="2"/>
      <c r="D59" s="39" t="s">
        <v>351</v>
      </c>
      <c r="E59" s="1" t="s">
        <v>352</v>
      </c>
      <c r="F59" s="1" t="s">
        <v>335</v>
      </c>
      <c r="G59" s="1" t="s">
        <v>117</v>
      </c>
      <c r="H59" s="1"/>
      <c r="I59" s="1" t="s">
        <v>348</v>
      </c>
      <c r="J59" s="1" t="s">
        <v>494</v>
      </c>
      <c r="K59" s="1"/>
      <c r="L59" s="2" t="s">
        <v>11</v>
      </c>
      <c r="M59" s="1"/>
      <c r="N59" s="1" t="s">
        <v>354</v>
      </c>
      <c r="O59" s="1" t="s">
        <v>355</v>
      </c>
      <c r="P59" s="1" t="s">
        <v>1358</v>
      </c>
      <c r="Q59" s="1" t="s">
        <v>890</v>
      </c>
      <c r="R59" s="116"/>
      <c r="S59" s="116"/>
      <c r="T59" s="120"/>
    </row>
    <row r="60" spans="1:20" ht="24" hidden="1" x14ac:dyDescent="0.25">
      <c r="A60" s="2" t="s">
        <v>332</v>
      </c>
      <c r="B60" s="1"/>
      <c r="C60" s="1"/>
      <c r="D60" s="39" t="s">
        <v>356</v>
      </c>
      <c r="E60" s="1" t="s">
        <v>357</v>
      </c>
      <c r="F60" s="1" t="s">
        <v>1512</v>
      </c>
      <c r="G60" s="1" t="s">
        <v>117</v>
      </c>
      <c r="H60" s="1"/>
      <c r="I60" s="1" t="s">
        <v>359</v>
      </c>
      <c r="J60" s="1" t="s">
        <v>444</v>
      </c>
      <c r="K60" s="2"/>
      <c r="L60" s="1" t="s">
        <v>14</v>
      </c>
      <c r="M60" s="2"/>
      <c r="N60" s="1" t="s">
        <v>360</v>
      </c>
      <c r="O60" s="1" t="s">
        <v>360</v>
      </c>
      <c r="P60" s="1" t="s">
        <v>1118</v>
      </c>
      <c r="Q60" s="1" t="s">
        <v>61</v>
      </c>
      <c r="R60" s="116" t="s">
        <v>1123</v>
      </c>
      <c r="S60" s="116"/>
      <c r="T60" s="36"/>
    </row>
    <row r="61" spans="1:20" ht="84" hidden="1" x14ac:dyDescent="0.25">
      <c r="A61" s="34" t="s">
        <v>361</v>
      </c>
      <c r="B61" s="133"/>
      <c r="C61" s="133"/>
      <c r="D61" s="137" t="s">
        <v>362</v>
      </c>
      <c r="E61" s="133"/>
      <c r="F61" s="133" t="s">
        <v>335</v>
      </c>
      <c r="G61" s="133" t="s">
        <v>117</v>
      </c>
      <c r="H61" s="133"/>
      <c r="I61" s="133" t="s">
        <v>1438</v>
      </c>
      <c r="J61" s="133" t="s">
        <v>484</v>
      </c>
      <c r="K61" s="133" t="s">
        <v>1256</v>
      </c>
      <c r="L61" s="133" t="s">
        <v>14</v>
      </c>
      <c r="M61" s="133"/>
      <c r="N61" s="133" t="s">
        <v>364</v>
      </c>
      <c r="O61" s="133" t="s">
        <v>364</v>
      </c>
      <c r="P61" s="133"/>
      <c r="Q61" s="133" t="s">
        <v>1148</v>
      </c>
      <c r="R61" s="134" t="s">
        <v>1439</v>
      </c>
      <c r="S61" s="134" t="s">
        <v>61</v>
      </c>
      <c r="T61" s="119"/>
    </row>
    <row r="62" spans="1:20" ht="48" hidden="1" x14ac:dyDescent="0.25">
      <c r="A62" s="2" t="s">
        <v>365</v>
      </c>
      <c r="B62" s="1"/>
      <c r="C62" s="2"/>
      <c r="D62" s="37" t="s">
        <v>366</v>
      </c>
      <c r="E62" s="1"/>
      <c r="F62" s="1" t="s">
        <v>344</v>
      </c>
      <c r="G62" s="1" t="s">
        <v>117</v>
      </c>
      <c r="H62" s="1" t="s">
        <v>367</v>
      </c>
      <c r="I62" s="1" t="s">
        <v>357</v>
      </c>
      <c r="J62" s="1" t="s">
        <v>357</v>
      </c>
      <c r="K62" s="1" t="s">
        <v>1071</v>
      </c>
      <c r="L62" s="1" t="s">
        <v>14</v>
      </c>
      <c r="M62" s="1"/>
      <c r="N62" s="1" t="s">
        <v>364</v>
      </c>
      <c r="O62" s="1" t="s">
        <v>364</v>
      </c>
      <c r="P62" s="1"/>
      <c r="Q62" s="1" t="s">
        <v>1035</v>
      </c>
      <c r="R62" s="116"/>
      <c r="S62" s="116"/>
      <c r="T62" s="36" t="s">
        <v>1497</v>
      </c>
    </row>
    <row r="63" spans="1:20" ht="96" hidden="1" x14ac:dyDescent="0.25">
      <c r="A63" s="2" t="s">
        <v>368</v>
      </c>
      <c r="B63" s="1"/>
      <c r="C63" s="1"/>
      <c r="D63" s="37" t="s">
        <v>369</v>
      </c>
      <c r="E63" s="1" t="s">
        <v>370</v>
      </c>
      <c r="F63" s="1" t="s">
        <v>335</v>
      </c>
      <c r="G63" s="1" t="s">
        <v>117</v>
      </c>
      <c r="H63" s="1" t="s">
        <v>340</v>
      </c>
      <c r="I63" s="1" t="s">
        <v>1124</v>
      </c>
      <c r="J63" s="1" t="s">
        <v>1260</v>
      </c>
      <c r="K63" s="1" t="s">
        <v>199</v>
      </c>
      <c r="L63" s="2" t="s">
        <v>14</v>
      </c>
      <c r="M63" s="2"/>
      <c r="N63" s="1" t="s">
        <v>372</v>
      </c>
      <c r="O63" s="1" t="s">
        <v>373</v>
      </c>
      <c r="P63" s="1"/>
      <c r="Q63" s="1" t="s">
        <v>1035</v>
      </c>
      <c r="R63" s="116" t="s">
        <v>1133</v>
      </c>
      <c r="S63" s="116"/>
      <c r="T63" s="36"/>
    </row>
    <row r="64" spans="1:20" ht="48" hidden="1" x14ac:dyDescent="0.25">
      <c r="A64" s="2" t="s">
        <v>368</v>
      </c>
      <c r="B64" s="1"/>
      <c r="C64" s="1"/>
      <c r="D64" s="37" t="s">
        <v>374</v>
      </c>
      <c r="E64" s="1" t="s">
        <v>357</v>
      </c>
      <c r="F64" s="1" t="s">
        <v>335</v>
      </c>
      <c r="G64" s="1" t="s">
        <v>117</v>
      </c>
      <c r="H64" s="1" t="s">
        <v>340</v>
      </c>
      <c r="I64" s="1" t="s">
        <v>1125</v>
      </c>
      <c r="J64" s="1" t="s">
        <v>489</v>
      </c>
      <c r="K64" s="1"/>
      <c r="L64" s="1"/>
      <c r="M64" s="1"/>
      <c r="N64" s="1" t="s">
        <v>376</v>
      </c>
      <c r="O64" s="1" t="s">
        <v>376</v>
      </c>
      <c r="P64" s="1"/>
      <c r="Q64" s="1" t="s">
        <v>1126</v>
      </c>
      <c r="R64" s="116"/>
      <c r="S64" s="116"/>
      <c r="T64" s="36" t="s">
        <v>1127</v>
      </c>
    </row>
    <row r="65" spans="1:20" ht="96" hidden="1" x14ac:dyDescent="0.25">
      <c r="A65" s="2" t="s">
        <v>368</v>
      </c>
      <c r="B65" s="1"/>
      <c r="C65" s="1"/>
      <c r="D65" s="37" t="s">
        <v>1128</v>
      </c>
      <c r="E65" s="1" t="s">
        <v>357</v>
      </c>
      <c r="F65" s="1" t="s">
        <v>335</v>
      </c>
      <c r="G65" s="1" t="s">
        <v>61</v>
      </c>
      <c r="H65" s="1" t="s">
        <v>61</v>
      </c>
      <c r="I65" s="1" t="s">
        <v>1130</v>
      </c>
      <c r="J65" s="1" t="s">
        <v>61</v>
      </c>
      <c r="K65" s="1"/>
      <c r="L65" s="1" t="s">
        <v>14</v>
      </c>
      <c r="M65" s="1"/>
      <c r="N65" s="1" t="s">
        <v>376</v>
      </c>
      <c r="O65" s="1" t="s">
        <v>376</v>
      </c>
      <c r="P65" s="1"/>
      <c r="Q65" s="1" t="s">
        <v>61</v>
      </c>
      <c r="R65" s="116" t="s">
        <v>61</v>
      </c>
      <c r="S65" s="116" t="s">
        <v>61</v>
      </c>
      <c r="T65" s="36" t="s">
        <v>1129</v>
      </c>
    </row>
    <row r="66" spans="1:20" ht="96" hidden="1" x14ac:dyDescent="0.25">
      <c r="A66" s="2" t="s">
        <v>368</v>
      </c>
      <c r="B66" s="1"/>
      <c r="C66" s="1"/>
      <c r="D66" s="37" t="s">
        <v>1131</v>
      </c>
      <c r="E66" s="1"/>
      <c r="F66" s="1" t="s">
        <v>335</v>
      </c>
      <c r="G66" s="49" t="s">
        <v>61</v>
      </c>
      <c r="H66" s="49"/>
      <c r="I66" s="1" t="s">
        <v>1132</v>
      </c>
      <c r="J66" s="1" t="s">
        <v>486</v>
      </c>
      <c r="K66" s="1" t="s">
        <v>581</v>
      </c>
      <c r="L66" s="1" t="s">
        <v>11</v>
      </c>
      <c r="M66" s="1"/>
      <c r="N66" s="1" t="s">
        <v>376</v>
      </c>
      <c r="O66" s="1" t="s">
        <v>376</v>
      </c>
      <c r="P66" s="1"/>
      <c r="Q66" s="1" t="s">
        <v>1035</v>
      </c>
      <c r="R66" s="116" t="s">
        <v>1134</v>
      </c>
      <c r="S66" s="116"/>
      <c r="T66" s="36"/>
    </row>
    <row r="67" spans="1:20" ht="144" hidden="1" x14ac:dyDescent="0.25">
      <c r="A67" s="2" t="s">
        <v>368</v>
      </c>
      <c r="B67" s="1"/>
      <c r="C67" s="1"/>
      <c r="D67" s="37" t="s">
        <v>1135</v>
      </c>
      <c r="E67" s="1"/>
      <c r="F67" s="1" t="s">
        <v>335</v>
      </c>
      <c r="G67" s="1" t="s">
        <v>10</v>
      </c>
      <c r="H67" s="1" t="s">
        <v>61</v>
      </c>
      <c r="I67" s="1" t="s">
        <v>1136</v>
      </c>
      <c r="J67" s="1" t="s">
        <v>489</v>
      </c>
      <c r="K67" s="1" t="s">
        <v>67</v>
      </c>
      <c r="L67" s="1"/>
      <c r="M67" s="1"/>
      <c r="N67" s="1" t="s">
        <v>376</v>
      </c>
      <c r="O67" s="1" t="s">
        <v>376</v>
      </c>
      <c r="P67" s="1"/>
      <c r="Q67" s="1" t="s">
        <v>1035</v>
      </c>
      <c r="R67" s="116" t="s">
        <v>1137</v>
      </c>
      <c r="S67" s="116"/>
      <c r="T67" s="36" t="s">
        <v>1403</v>
      </c>
    </row>
    <row r="68" spans="1:20" ht="84" hidden="1" x14ac:dyDescent="0.25">
      <c r="A68" s="2" t="s">
        <v>368</v>
      </c>
      <c r="B68" s="1"/>
      <c r="C68" s="2"/>
      <c r="D68" s="37" t="s">
        <v>377</v>
      </c>
      <c r="E68" s="1" t="s">
        <v>357</v>
      </c>
      <c r="F68" s="1" t="s">
        <v>335</v>
      </c>
      <c r="G68" s="1" t="s">
        <v>117</v>
      </c>
      <c r="H68" s="1" t="s">
        <v>340</v>
      </c>
      <c r="I68" s="8" t="s">
        <v>378</v>
      </c>
      <c r="J68" s="8" t="s">
        <v>1360</v>
      </c>
      <c r="K68" s="2" t="s">
        <v>1404</v>
      </c>
      <c r="L68" s="1"/>
      <c r="M68" s="1"/>
      <c r="N68" s="1" t="s">
        <v>376</v>
      </c>
      <c r="O68" s="1" t="s">
        <v>376</v>
      </c>
      <c r="P68" s="1"/>
      <c r="Q68" s="1" t="s">
        <v>481</v>
      </c>
      <c r="R68" s="116" t="s">
        <v>1142</v>
      </c>
      <c r="S68" s="116"/>
      <c r="T68" s="36" t="s">
        <v>1405</v>
      </c>
    </row>
    <row r="69" spans="1:20" ht="36" hidden="1" x14ac:dyDescent="0.25">
      <c r="A69" s="2" t="s">
        <v>368</v>
      </c>
      <c r="B69" s="1"/>
      <c r="C69" s="2"/>
      <c r="D69" s="37" t="s">
        <v>377</v>
      </c>
      <c r="E69" s="1" t="s">
        <v>357</v>
      </c>
      <c r="F69" s="1" t="s">
        <v>335</v>
      </c>
      <c r="G69" s="1" t="s">
        <v>117</v>
      </c>
      <c r="H69" s="1" t="s">
        <v>340</v>
      </c>
      <c r="I69" s="1" t="s">
        <v>1138</v>
      </c>
      <c r="J69" s="1" t="s">
        <v>61</v>
      </c>
      <c r="K69" s="2" t="s">
        <v>1409</v>
      </c>
      <c r="L69" s="1" t="s">
        <v>14</v>
      </c>
      <c r="M69" s="2"/>
      <c r="N69" s="1" t="s">
        <v>376</v>
      </c>
      <c r="O69" s="1" t="s">
        <v>376</v>
      </c>
      <c r="P69" s="1"/>
      <c r="Q69" s="1" t="s">
        <v>481</v>
      </c>
      <c r="R69" s="116" t="s">
        <v>1408</v>
      </c>
      <c r="S69" s="116"/>
      <c r="T69" s="36" t="s">
        <v>1139</v>
      </c>
    </row>
    <row r="70" spans="1:20" ht="48" hidden="1" x14ac:dyDescent="0.25">
      <c r="A70" s="2" t="s">
        <v>368</v>
      </c>
      <c r="B70" s="1"/>
      <c r="C70" s="1"/>
      <c r="D70" s="37" t="s">
        <v>377</v>
      </c>
      <c r="E70" s="1" t="s">
        <v>357</v>
      </c>
      <c r="F70" s="1" t="s">
        <v>335</v>
      </c>
      <c r="G70" s="1" t="s">
        <v>124</v>
      </c>
      <c r="H70" s="1" t="s">
        <v>1406</v>
      </c>
      <c r="I70" s="1" t="s">
        <v>1140</v>
      </c>
      <c r="J70" s="1" t="s">
        <v>1141</v>
      </c>
      <c r="K70" s="2" t="s">
        <v>1411</v>
      </c>
      <c r="L70" s="1"/>
      <c r="M70" s="1"/>
      <c r="N70" s="1" t="s">
        <v>376</v>
      </c>
      <c r="O70" s="1" t="s">
        <v>376</v>
      </c>
      <c r="P70" s="1"/>
      <c r="Q70" s="1" t="s">
        <v>481</v>
      </c>
      <c r="R70" s="116" t="s">
        <v>1407</v>
      </c>
      <c r="S70" s="116"/>
      <c r="T70" s="36"/>
    </row>
    <row r="71" spans="1:20" ht="144" x14ac:dyDescent="0.25">
      <c r="A71" s="2" t="s">
        <v>368</v>
      </c>
      <c r="B71" s="1"/>
      <c r="C71" s="2"/>
      <c r="D71" s="37" t="s">
        <v>382</v>
      </c>
      <c r="E71" s="1" t="s">
        <v>352</v>
      </c>
      <c r="F71" s="1" t="s">
        <v>335</v>
      </c>
      <c r="G71" s="1" t="s">
        <v>350</v>
      </c>
      <c r="H71" s="1" t="s">
        <v>383</v>
      </c>
      <c r="I71" s="1" t="s">
        <v>1441</v>
      </c>
      <c r="J71" s="1" t="s">
        <v>1442</v>
      </c>
      <c r="K71" s="2" t="s">
        <v>1071</v>
      </c>
      <c r="L71" s="1"/>
      <c r="M71" s="1"/>
      <c r="N71" s="1" t="s">
        <v>143</v>
      </c>
      <c r="O71" s="1" t="s">
        <v>143</v>
      </c>
      <c r="P71" s="1"/>
      <c r="Q71" s="1" t="s">
        <v>481</v>
      </c>
      <c r="R71" s="116" t="s">
        <v>1444</v>
      </c>
      <c r="S71" s="116"/>
      <c r="T71" s="36" t="s">
        <v>1443</v>
      </c>
    </row>
    <row r="72" spans="1:20" hidden="1" x14ac:dyDescent="0.25">
      <c r="A72" s="2" t="s">
        <v>368</v>
      </c>
      <c r="B72" s="1"/>
      <c r="C72" s="2"/>
      <c r="D72" s="37" t="s">
        <v>1143</v>
      </c>
      <c r="E72" s="1"/>
      <c r="F72" s="1" t="s">
        <v>335</v>
      </c>
      <c r="G72" s="49" t="s">
        <v>61</v>
      </c>
      <c r="H72" s="49" t="s">
        <v>61</v>
      </c>
      <c r="I72" s="1" t="s">
        <v>1144</v>
      </c>
      <c r="J72" s="1" t="s">
        <v>61</v>
      </c>
      <c r="K72" s="1"/>
      <c r="L72" s="1"/>
      <c r="M72" s="1"/>
      <c r="N72" s="49" t="s">
        <v>61</v>
      </c>
      <c r="O72" s="49" t="s">
        <v>61</v>
      </c>
      <c r="P72" s="1"/>
      <c r="Q72" s="1" t="s">
        <v>61</v>
      </c>
      <c r="R72" s="116"/>
      <c r="S72" s="116"/>
      <c r="T72" s="36"/>
    </row>
    <row r="73" spans="1:20" hidden="1" x14ac:dyDescent="0.25">
      <c r="A73" s="2" t="s">
        <v>384</v>
      </c>
      <c r="B73" s="2"/>
      <c r="C73" s="2"/>
      <c r="D73" s="38">
        <v>21</v>
      </c>
      <c r="E73" s="2"/>
      <c r="F73" s="1" t="s">
        <v>335</v>
      </c>
      <c r="G73" s="2" t="s">
        <v>340</v>
      </c>
      <c r="H73" s="1"/>
      <c r="I73" s="8" t="s">
        <v>385</v>
      </c>
      <c r="J73" s="8" t="s">
        <v>484</v>
      </c>
      <c r="K73" s="2"/>
      <c r="L73" s="1"/>
      <c r="M73" s="34"/>
      <c r="N73" s="2" t="s">
        <v>386</v>
      </c>
      <c r="O73" s="1" t="s">
        <v>386</v>
      </c>
      <c r="P73" s="1"/>
      <c r="Q73" s="1" t="s">
        <v>61</v>
      </c>
      <c r="R73" s="116"/>
      <c r="S73" s="116"/>
      <c r="T73" s="36"/>
    </row>
    <row r="74" spans="1:20" ht="48" hidden="1" x14ac:dyDescent="0.25">
      <c r="A74" s="2" t="s">
        <v>387</v>
      </c>
      <c r="B74" s="2"/>
      <c r="C74" s="2"/>
      <c r="D74" s="38">
        <v>34</v>
      </c>
      <c r="E74" s="2"/>
      <c r="F74" s="1" t="s">
        <v>335</v>
      </c>
      <c r="G74" s="1" t="s">
        <v>117</v>
      </c>
      <c r="H74" s="1"/>
      <c r="I74" s="8" t="s">
        <v>1201</v>
      </c>
      <c r="J74" s="8" t="s">
        <v>1202</v>
      </c>
      <c r="K74" s="1" t="s">
        <v>1203</v>
      </c>
      <c r="L74" s="1" t="s">
        <v>11</v>
      </c>
      <c r="M74" s="1"/>
      <c r="N74" s="2" t="s">
        <v>325</v>
      </c>
      <c r="O74" s="2" t="s">
        <v>325</v>
      </c>
      <c r="P74" s="1"/>
      <c r="Q74" s="1" t="s">
        <v>1035</v>
      </c>
      <c r="R74" s="116" t="s">
        <v>1204</v>
      </c>
      <c r="S74" s="116"/>
      <c r="T74" s="36" t="s">
        <v>506</v>
      </c>
    </row>
    <row r="75" spans="1:20" ht="96" hidden="1" x14ac:dyDescent="0.25">
      <c r="A75" s="2" t="s">
        <v>389</v>
      </c>
      <c r="B75" s="2"/>
      <c r="C75" s="2"/>
      <c r="D75" s="38" t="s">
        <v>390</v>
      </c>
      <c r="E75" s="2"/>
      <c r="F75" s="1" t="s">
        <v>335</v>
      </c>
      <c r="G75" s="1" t="s">
        <v>117</v>
      </c>
      <c r="H75" s="1"/>
      <c r="I75" s="8" t="s">
        <v>1381</v>
      </c>
      <c r="J75" s="8" t="s">
        <v>492</v>
      </c>
      <c r="K75" s="1" t="s">
        <v>1190</v>
      </c>
      <c r="L75" s="1"/>
      <c r="M75" s="34"/>
      <c r="N75" s="2" t="s">
        <v>1192</v>
      </c>
      <c r="O75" s="2" t="s">
        <v>325</v>
      </c>
      <c r="P75" s="1"/>
      <c r="Q75" s="1" t="s">
        <v>1152</v>
      </c>
      <c r="R75" s="116" t="s">
        <v>1191</v>
      </c>
      <c r="S75" s="116" t="s">
        <v>1193</v>
      </c>
      <c r="T75" s="36"/>
    </row>
    <row r="76" spans="1:20" ht="108" hidden="1" x14ac:dyDescent="0.25">
      <c r="A76" s="2" t="s">
        <v>389</v>
      </c>
      <c r="B76" s="2"/>
      <c r="C76" s="2"/>
      <c r="D76" s="38">
        <v>5222</v>
      </c>
      <c r="E76" s="2"/>
      <c r="F76" s="1" t="s">
        <v>335</v>
      </c>
      <c r="G76" s="1" t="s">
        <v>117</v>
      </c>
      <c r="H76" s="1"/>
      <c r="I76" s="8" t="s">
        <v>392</v>
      </c>
      <c r="J76" s="8" t="s">
        <v>496</v>
      </c>
      <c r="K76" s="2" t="s">
        <v>1194</v>
      </c>
      <c r="L76" s="1"/>
      <c r="M76" s="34"/>
      <c r="N76" s="2" t="s">
        <v>325</v>
      </c>
      <c r="O76" s="2" t="s">
        <v>325</v>
      </c>
      <c r="P76" s="1"/>
      <c r="Q76" s="1" t="s">
        <v>1035</v>
      </c>
      <c r="R76" s="116" t="s">
        <v>1196</v>
      </c>
      <c r="S76" s="116" t="s">
        <v>1197</v>
      </c>
      <c r="T76" s="36" t="s">
        <v>1195</v>
      </c>
    </row>
    <row r="77" spans="1:20" ht="48" hidden="1" x14ac:dyDescent="0.25">
      <c r="A77" s="2" t="s">
        <v>393</v>
      </c>
      <c r="B77" s="2"/>
      <c r="C77" s="2"/>
      <c r="D77" s="38">
        <v>131</v>
      </c>
      <c r="E77" s="2"/>
      <c r="F77" s="1" t="s">
        <v>335</v>
      </c>
      <c r="G77" s="1" t="s">
        <v>117</v>
      </c>
      <c r="H77" s="1"/>
      <c r="I77" s="8" t="s">
        <v>1198</v>
      </c>
      <c r="J77" s="8" t="s">
        <v>492</v>
      </c>
      <c r="K77" s="2" t="s">
        <v>1199</v>
      </c>
      <c r="L77" s="1"/>
      <c r="M77" s="34"/>
      <c r="N77" s="2" t="s">
        <v>325</v>
      </c>
      <c r="O77" s="2" t="s">
        <v>325</v>
      </c>
      <c r="P77" s="1"/>
      <c r="Q77" s="1" t="s">
        <v>1168</v>
      </c>
      <c r="R77" s="116" t="s">
        <v>1200</v>
      </c>
      <c r="S77" s="116"/>
      <c r="T77" s="36"/>
    </row>
    <row r="78" spans="1:20" ht="72" hidden="1" x14ac:dyDescent="0.25">
      <c r="A78" s="2" t="s">
        <v>395</v>
      </c>
      <c r="B78" s="2"/>
      <c r="C78" s="2"/>
      <c r="D78" s="38" t="s">
        <v>396</v>
      </c>
      <c r="E78" s="2"/>
      <c r="F78" s="1" t="s">
        <v>335</v>
      </c>
      <c r="G78" s="2" t="s">
        <v>117</v>
      </c>
      <c r="H78" s="35"/>
      <c r="I78" s="8" t="s">
        <v>1380</v>
      </c>
      <c r="J78" s="8" t="s">
        <v>492</v>
      </c>
      <c r="K78" s="2" t="s">
        <v>306</v>
      </c>
      <c r="L78" s="1"/>
      <c r="M78" s="34"/>
      <c r="N78" s="2" t="s">
        <v>397</v>
      </c>
      <c r="O78" s="2" t="s">
        <v>397</v>
      </c>
      <c r="P78" s="1"/>
      <c r="Q78" s="1" t="s">
        <v>1205</v>
      </c>
      <c r="R78" s="116" t="s">
        <v>1206</v>
      </c>
      <c r="S78" s="116"/>
      <c r="T78" s="36"/>
    </row>
    <row r="79" spans="1:20" ht="48" hidden="1" x14ac:dyDescent="0.25">
      <c r="A79" s="2" t="s">
        <v>1145</v>
      </c>
      <c r="B79" s="2"/>
      <c r="C79" s="2"/>
      <c r="D79" s="38">
        <v>125</v>
      </c>
      <c r="E79" s="2"/>
      <c r="F79" s="2" t="s">
        <v>399</v>
      </c>
      <c r="G79" s="2" t="s">
        <v>400</v>
      </c>
      <c r="H79" s="1" t="s">
        <v>401</v>
      </c>
      <c r="I79" s="8" t="s">
        <v>1146</v>
      </c>
      <c r="J79" s="8" t="s">
        <v>444</v>
      </c>
      <c r="K79" s="2"/>
      <c r="L79" s="1"/>
      <c r="M79" s="50" t="s">
        <v>495</v>
      </c>
      <c r="N79" s="2" t="s">
        <v>403</v>
      </c>
      <c r="O79" s="2" t="s">
        <v>403</v>
      </c>
      <c r="P79" s="1"/>
      <c r="Q79" s="1" t="s">
        <v>61</v>
      </c>
      <c r="R79" s="116" t="s">
        <v>1147</v>
      </c>
      <c r="S79" s="116"/>
      <c r="T79" s="36"/>
    </row>
    <row r="80" spans="1:20" ht="84" hidden="1" x14ac:dyDescent="0.25">
      <c r="A80" s="34" t="s">
        <v>404</v>
      </c>
      <c r="B80" s="34"/>
      <c r="C80" s="34"/>
      <c r="D80" s="135">
        <v>620</v>
      </c>
      <c r="E80" s="34"/>
      <c r="F80" s="34" t="s">
        <v>335</v>
      </c>
      <c r="G80" s="34" t="s">
        <v>124</v>
      </c>
      <c r="H80" s="133" t="s">
        <v>405</v>
      </c>
      <c r="I80" s="136" t="s">
        <v>1150</v>
      </c>
      <c r="J80" s="136" t="s">
        <v>484</v>
      </c>
      <c r="K80" s="34" t="s">
        <v>1410</v>
      </c>
      <c r="L80" s="133"/>
      <c r="M80" s="34"/>
      <c r="N80" s="34" t="s">
        <v>325</v>
      </c>
      <c r="O80" s="34" t="s">
        <v>325</v>
      </c>
      <c r="P80" s="66"/>
      <c r="Q80" s="133" t="s">
        <v>1148</v>
      </c>
      <c r="R80" s="134" t="s">
        <v>1412</v>
      </c>
      <c r="S80" s="134"/>
      <c r="T80" s="119" t="s">
        <v>1149</v>
      </c>
    </row>
    <row r="81" spans="1:20" ht="60" hidden="1" x14ac:dyDescent="0.25">
      <c r="A81" s="2" t="s">
        <v>406</v>
      </c>
      <c r="B81" s="2"/>
      <c r="C81" s="2"/>
      <c r="D81" s="38">
        <v>10</v>
      </c>
      <c r="E81" s="2"/>
      <c r="F81" s="2" t="s">
        <v>335</v>
      </c>
      <c r="G81" s="2" t="s">
        <v>340</v>
      </c>
      <c r="H81" s="1"/>
      <c r="I81" s="8" t="s">
        <v>1177</v>
      </c>
      <c r="J81" s="8" t="s">
        <v>61</v>
      </c>
      <c r="K81" s="2"/>
      <c r="L81" s="1"/>
      <c r="M81" s="50"/>
      <c r="N81" s="2" t="s">
        <v>143</v>
      </c>
      <c r="O81" s="1" t="s">
        <v>143</v>
      </c>
      <c r="P81" s="1"/>
      <c r="Q81" s="1" t="s">
        <v>61</v>
      </c>
      <c r="R81" s="116" t="s">
        <v>1178</v>
      </c>
      <c r="S81" s="116"/>
      <c r="T81" s="36" t="s">
        <v>1179</v>
      </c>
    </row>
    <row r="82" spans="1:20" ht="123" hidden="1" customHeight="1" x14ac:dyDescent="0.25">
      <c r="A82" s="2" t="s">
        <v>408</v>
      </c>
      <c r="B82" s="2"/>
      <c r="C82" s="2"/>
      <c r="D82" s="38">
        <v>2043</v>
      </c>
      <c r="E82" s="2"/>
      <c r="F82" s="2" t="s">
        <v>335</v>
      </c>
      <c r="G82" s="2" t="s">
        <v>117</v>
      </c>
      <c r="H82" s="1" t="s">
        <v>340</v>
      </c>
      <c r="I82" s="8" t="s">
        <v>1151</v>
      </c>
      <c r="J82" s="8" t="s">
        <v>497</v>
      </c>
      <c r="K82" s="2" t="s">
        <v>75</v>
      </c>
      <c r="L82" s="1"/>
      <c r="M82" s="34"/>
      <c r="N82" s="2" t="s">
        <v>410</v>
      </c>
      <c r="O82" s="1" t="s">
        <v>410</v>
      </c>
      <c r="P82" s="1"/>
      <c r="Q82" s="1" t="s">
        <v>1152</v>
      </c>
      <c r="R82" s="116" t="s">
        <v>1153</v>
      </c>
      <c r="S82" s="116" t="s">
        <v>1357</v>
      </c>
      <c r="T82" s="117" t="s">
        <v>1356</v>
      </c>
    </row>
    <row r="83" spans="1:20" ht="60" hidden="1" x14ac:dyDescent="0.25">
      <c r="A83" s="2" t="s">
        <v>411</v>
      </c>
      <c r="B83" s="2"/>
      <c r="C83" s="2"/>
      <c r="D83" s="38">
        <v>351</v>
      </c>
      <c r="E83" s="2"/>
      <c r="F83" s="2" t="s">
        <v>335</v>
      </c>
      <c r="G83" s="2" t="s">
        <v>117</v>
      </c>
      <c r="H83" s="1" t="s">
        <v>340</v>
      </c>
      <c r="I83" s="8" t="s">
        <v>462</v>
      </c>
      <c r="J83" s="8" t="s">
        <v>493</v>
      </c>
      <c r="K83" s="2" t="s">
        <v>1120</v>
      </c>
      <c r="L83" s="1" t="s">
        <v>11</v>
      </c>
      <c r="M83" s="34"/>
      <c r="N83" s="2" t="s">
        <v>163</v>
      </c>
      <c r="O83" s="1" t="s">
        <v>163</v>
      </c>
      <c r="P83" s="1"/>
      <c r="Q83" s="1" t="s">
        <v>1152</v>
      </c>
      <c r="R83" s="116" t="s">
        <v>1154</v>
      </c>
      <c r="S83" s="116"/>
      <c r="T83" s="36" t="s">
        <v>588</v>
      </c>
    </row>
    <row r="84" spans="1:20" ht="84" hidden="1" x14ac:dyDescent="0.25">
      <c r="A84" s="2" t="s">
        <v>411</v>
      </c>
      <c r="B84" s="2"/>
      <c r="C84" s="2"/>
      <c r="D84" s="38">
        <v>351</v>
      </c>
      <c r="E84" s="2"/>
      <c r="F84" s="2" t="s">
        <v>335</v>
      </c>
      <c r="G84" s="2" t="s">
        <v>117</v>
      </c>
      <c r="H84" s="1" t="s">
        <v>213</v>
      </c>
      <c r="I84" s="8" t="s">
        <v>589</v>
      </c>
      <c r="J84" s="8" t="s">
        <v>493</v>
      </c>
      <c r="K84" s="2" t="s">
        <v>703</v>
      </c>
      <c r="L84" s="1" t="s">
        <v>11</v>
      </c>
      <c r="M84" s="34"/>
      <c r="N84" s="2" t="s">
        <v>163</v>
      </c>
      <c r="O84" s="1" t="s">
        <v>163</v>
      </c>
      <c r="P84" s="1"/>
      <c r="Q84" s="1" t="s">
        <v>1152</v>
      </c>
      <c r="R84" s="116" t="s">
        <v>1155</v>
      </c>
      <c r="S84" s="116"/>
      <c r="T84" s="36" t="s">
        <v>590</v>
      </c>
    </row>
    <row r="85" spans="1:20" hidden="1" x14ac:dyDescent="0.25">
      <c r="A85" s="2" t="s">
        <v>411</v>
      </c>
      <c r="B85" s="2"/>
      <c r="C85" s="2"/>
      <c r="D85" s="38">
        <v>351</v>
      </c>
      <c r="E85" s="2"/>
      <c r="F85" s="2" t="s">
        <v>335</v>
      </c>
      <c r="G85" s="2" t="s">
        <v>118</v>
      </c>
      <c r="H85" s="1" t="s">
        <v>591</v>
      </c>
      <c r="I85" s="8" t="s">
        <v>592</v>
      </c>
      <c r="J85" s="8" t="s">
        <v>61</v>
      </c>
      <c r="K85" s="2" t="s">
        <v>61</v>
      </c>
      <c r="L85" s="1" t="s">
        <v>14</v>
      </c>
      <c r="M85" s="34"/>
      <c r="N85" s="2" t="s">
        <v>163</v>
      </c>
      <c r="O85" s="1" t="s">
        <v>163</v>
      </c>
      <c r="P85" s="1"/>
      <c r="Q85" s="1" t="s">
        <v>61</v>
      </c>
      <c r="R85" s="116" t="s">
        <v>61</v>
      </c>
      <c r="S85" s="116" t="s">
        <v>61</v>
      </c>
      <c r="T85" s="36" t="s">
        <v>61</v>
      </c>
    </row>
    <row r="86" spans="1:20" ht="60" hidden="1" x14ac:dyDescent="0.25">
      <c r="A86" s="2" t="s">
        <v>1156</v>
      </c>
      <c r="B86" s="2"/>
      <c r="C86" s="2"/>
      <c r="D86" s="38">
        <v>294</v>
      </c>
      <c r="E86" s="2"/>
      <c r="F86" s="2" t="s">
        <v>335</v>
      </c>
      <c r="G86" s="2" t="s">
        <v>117</v>
      </c>
      <c r="H86" s="79" t="s">
        <v>213</v>
      </c>
      <c r="I86" s="8" t="s">
        <v>1157</v>
      </c>
      <c r="J86" s="8" t="s">
        <v>498</v>
      </c>
      <c r="K86" s="2" t="s">
        <v>1158</v>
      </c>
      <c r="L86" s="1" t="s">
        <v>11</v>
      </c>
      <c r="M86" s="34"/>
      <c r="N86" s="2" t="s">
        <v>325</v>
      </c>
      <c r="O86" s="2" t="s">
        <v>325</v>
      </c>
      <c r="P86" s="1"/>
      <c r="Q86" s="1" t="s">
        <v>1035</v>
      </c>
      <c r="R86" s="116" t="s">
        <v>1160</v>
      </c>
      <c r="S86" s="116"/>
      <c r="T86" s="117" t="s">
        <v>1159</v>
      </c>
    </row>
    <row r="87" spans="1:20" ht="120" hidden="1" x14ac:dyDescent="0.25">
      <c r="A87" s="2" t="s">
        <v>1156</v>
      </c>
      <c r="B87" s="2"/>
      <c r="C87" s="2">
        <v>280</v>
      </c>
      <c r="D87" s="38">
        <v>94</v>
      </c>
      <c r="E87" s="2"/>
      <c r="F87" s="2" t="s">
        <v>335</v>
      </c>
      <c r="G87" s="2" t="s">
        <v>124</v>
      </c>
      <c r="H87" s="1" t="s">
        <v>340</v>
      </c>
      <c r="I87" s="8" t="s">
        <v>1161</v>
      </c>
      <c r="J87" s="8" t="s">
        <v>499</v>
      </c>
      <c r="K87" s="2" t="s">
        <v>1109</v>
      </c>
      <c r="L87" s="1" t="s">
        <v>14</v>
      </c>
      <c r="M87" s="34"/>
      <c r="N87" s="2" t="s">
        <v>325</v>
      </c>
      <c r="O87" s="2" t="s">
        <v>325</v>
      </c>
      <c r="P87" s="1"/>
      <c r="Q87" s="1" t="s">
        <v>1035</v>
      </c>
      <c r="R87" s="116" t="s">
        <v>1162</v>
      </c>
      <c r="S87" s="116"/>
      <c r="T87" s="120"/>
    </row>
    <row r="88" spans="1:20" ht="60" hidden="1" x14ac:dyDescent="0.25">
      <c r="A88" s="2" t="s">
        <v>1156</v>
      </c>
      <c r="B88" s="2"/>
      <c r="C88" s="2"/>
      <c r="D88" s="38">
        <v>94</v>
      </c>
      <c r="E88" s="2"/>
      <c r="F88" s="2" t="s">
        <v>335</v>
      </c>
      <c r="G88" s="2" t="s">
        <v>124</v>
      </c>
      <c r="H88" s="1" t="s">
        <v>340</v>
      </c>
      <c r="I88" s="8" t="s">
        <v>444</v>
      </c>
      <c r="J88" s="8" t="s">
        <v>444</v>
      </c>
      <c r="K88" s="2" t="s">
        <v>55</v>
      </c>
      <c r="L88" s="1" t="s">
        <v>14</v>
      </c>
      <c r="M88" s="34"/>
      <c r="N88" s="2" t="s">
        <v>325</v>
      </c>
      <c r="O88" s="2" t="s">
        <v>325</v>
      </c>
      <c r="P88" s="1"/>
      <c r="Q88" s="1" t="s">
        <v>61</v>
      </c>
      <c r="R88" s="116" t="s">
        <v>1163</v>
      </c>
      <c r="S88" s="116" t="s">
        <v>61</v>
      </c>
      <c r="T88" s="36" t="s">
        <v>1164</v>
      </c>
    </row>
    <row r="89" spans="1:20" ht="84" hidden="1" x14ac:dyDescent="0.25">
      <c r="A89" s="2" t="s">
        <v>417</v>
      </c>
      <c r="B89" s="2"/>
      <c r="C89" s="2"/>
      <c r="D89" s="38">
        <v>221</v>
      </c>
      <c r="E89" s="2"/>
      <c r="F89" s="2" t="s">
        <v>335</v>
      </c>
      <c r="G89" s="2" t="s">
        <v>117</v>
      </c>
      <c r="H89" s="1" t="s">
        <v>340</v>
      </c>
      <c r="I89" s="8" t="s">
        <v>394</v>
      </c>
      <c r="J89" s="8" t="s">
        <v>492</v>
      </c>
      <c r="K89" s="2" t="s">
        <v>1167</v>
      </c>
      <c r="L89" s="1" t="s">
        <v>14</v>
      </c>
      <c r="M89" s="34"/>
      <c r="N89" s="2" t="s">
        <v>143</v>
      </c>
      <c r="O89" s="1" t="s">
        <v>143</v>
      </c>
      <c r="P89" s="1"/>
      <c r="Q89" s="1" t="s">
        <v>1168</v>
      </c>
      <c r="R89" s="116"/>
      <c r="S89" s="116"/>
      <c r="T89" s="36" t="s">
        <v>1169</v>
      </c>
    </row>
    <row r="90" spans="1:20" ht="96" hidden="1" x14ac:dyDescent="0.25">
      <c r="A90" s="2" t="s">
        <v>418</v>
      </c>
      <c r="B90" s="2"/>
      <c r="C90" s="2"/>
      <c r="D90" s="38">
        <v>1094</v>
      </c>
      <c r="E90" s="2"/>
      <c r="F90" s="2" t="s">
        <v>335</v>
      </c>
      <c r="G90" s="2" t="s">
        <v>117</v>
      </c>
      <c r="H90" s="2" t="s">
        <v>340</v>
      </c>
      <c r="I90" s="8" t="s">
        <v>1170</v>
      </c>
      <c r="J90" s="8" t="s">
        <v>489</v>
      </c>
      <c r="K90" s="2" t="s">
        <v>1171</v>
      </c>
      <c r="L90" s="1" t="s">
        <v>14</v>
      </c>
      <c r="M90" s="34"/>
      <c r="N90" s="2" t="s">
        <v>420</v>
      </c>
      <c r="O90" s="1" t="s">
        <v>420</v>
      </c>
      <c r="P90" s="1"/>
      <c r="Q90" s="1" t="s">
        <v>1172</v>
      </c>
      <c r="R90" s="116"/>
      <c r="S90" s="116"/>
      <c r="T90" s="117" t="s">
        <v>1173</v>
      </c>
    </row>
    <row r="91" spans="1:20" ht="24" hidden="1" x14ac:dyDescent="0.25">
      <c r="A91" s="2" t="s">
        <v>421</v>
      </c>
      <c r="B91" s="2"/>
      <c r="C91" s="2"/>
      <c r="D91" s="38">
        <v>2046</v>
      </c>
      <c r="E91" s="2"/>
      <c r="F91" s="2" t="s">
        <v>335</v>
      </c>
      <c r="G91" s="2"/>
      <c r="H91" s="2"/>
      <c r="I91" s="8" t="s">
        <v>1186</v>
      </c>
      <c r="J91" s="8" t="s">
        <v>500</v>
      </c>
      <c r="K91" s="2" t="s">
        <v>64</v>
      </c>
      <c r="L91" s="2"/>
      <c r="M91" s="2"/>
      <c r="N91" s="2" t="s">
        <v>340</v>
      </c>
      <c r="O91" s="2" t="s">
        <v>340</v>
      </c>
      <c r="P91" s="1"/>
      <c r="Q91" s="2">
        <v>33</v>
      </c>
      <c r="R91" s="36"/>
      <c r="S91" s="36"/>
      <c r="T91" s="117" t="s">
        <v>511</v>
      </c>
    </row>
    <row r="92" spans="1:20" ht="84" hidden="1" x14ac:dyDescent="0.25">
      <c r="A92" s="2" t="s">
        <v>421</v>
      </c>
      <c r="B92" s="2"/>
      <c r="C92" s="2"/>
      <c r="D92" s="38">
        <v>1139</v>
      </c>
      <c r="E92" s="2"/>
      <c r="F92" s="2" t="s">
        <v>344</v>
      </c>
      <c r="G92" s="2"/>
      <c r="H92" s="2" t="s">
        <v>1175</v>
      </c>
      <c r="I92" s="8" t="s">
        <v>1440</v>
      </c>
      <c r="J92" s="8" t="s">
        <v>486</v>
      </c>
      <c r="K92" s="2" t="s">
        <v>38</v>
      </c>
      <c r="L92" s="2"/>
      <c r="M92" s="2"/>
      <c r="N92" s="2" t="s">
        <v>423</v>
      </c>
      <c r="O92" s="2" t="s">
        <v>423</v>
      </c>
      <c r="P92" s="1" t="s">
        <v>61</v>
      </c>
      <c r="Q92" s="2" t="s">
        <v>1437</v>
      </c>
      <c r="R92" s="36" t="s">
        <v>1435</v>
      </c>
      <c r="S92" s="36"/>
      <c r="T92" s="36" t="s">
        <v>1436</v>
      </c>
    </row>
    <row r="93" spans="1:20" ht="48" hidden="1" x14ac:dyDescent="0.25">
      <c r="A93" s="2" t="s">
        <v>421</v>
      </c>
      <c r="B93" s="2"/>
      <c r="C93" s="2"/>
      <c r="D93" s="38">
        <v>1172</v>
      </c>
      <c r="E93" s="2"/>
      <c r="F93" s="2" t="s">
        <v>335</v>
      </c>
      <c r="G93" s="2"/>
      <c r="H93" s="2"/>
      <c r="I93" s="8" t="s">
        <v>1183</v>
      </c>
      <c r="J93" s="8" t="s">
        <v>497</v>
      </c>
      <c r="K93" s="2" t="s">
        <v>1182</v>
      </c>
      <c r="L93" s="2"/>
      <c r="M93" s="2"/>
      <c r="N93" s="2" t="s">
        <v>338</v>
      </c>
      <c r="O93" s="2" t="s">
        <v>338</v>
      </c>
      <c r="P93" s="1"/>
      <c r="Q93" s="2" t="s">
        <v>1184</v>
      </c>
      <c r="R93" s="36" t="s">
        <v>1185</v>
      </c>
      <c r="S93" s="36"/>
      <c r="T93" s="36"/>
    </row>
    <row r="94" spans="1:20" ht="120" hidden="1" x14ac:dyDescent="0.25">
      <c r="A94" s="2" t="s">
        <v>421</v>
      </c>
      <c r="B94" s="2"/>
      <c r="C94" s="2"/>
      <c r="D94" s="38">
        <v>2091</v>
      </c>
      <c r="E94" s="2"/>
      <c r="F94" s="2" t="s">
        <v>335</v>
      </c>
      <c r="G94" s="2"/>
      <c r="H94" s="2"/>
      <c r="I94" s="8" t="s">
        <v>341</v>
      </c>
      <c r="J94" s="8" t="s">
        <v>493</v>
      </c>
      <c r="K94" s="2" t="s">
        <v>63</v>
      </c>
      <c r="L94" s="2"/>
      <c r="M94" s="2"/>
      <c r="N94" s="2" t="s">
        <v>143</v>
      </c>
      <c r="O94" s="2" t="s">
        <v>143</v>
      </c>
      <c r="P94" s="1"/>
      <c r="Q94" s="2" t="s">
        <v>1187</v>
      </c>
      <c r="R94" s="36" t="s">
        <v>1189</v>
      </c>
      <c r="S94" s="36"/>
      <c r="T94" s="36" t="s">
        <v>1188</v>
      </c>
    </row>
    <row r="95" spans="1:20" hidden="1" x14ac:dyDescent="0.25">
      <c r="A95" s="2" t="s">
        <v>425</v>
      </c>
      <c r="B95" s="2"/>
      <c r="C95" s="2"/>
      <c r="D95" s="38">
        <v>23</v>
      </c>
      <c r="E95" s="2"/>
      <c r="F95" s="2" t="s">
        <v>335</v>
      </c>
      <c r="G95" s="2" t="s">
        <v>117</v>
      </c>
      <c r="H95" s="2" t="s">
        <v>380</v>
      </c>
      <c r="I95" s="8" t="s">
        <v>426</v>
      </c>
      <c r="J95" s="8" t="s">
        <v>486</v>
      </c>
      <c r="K95" s="2"/>
      <c r="L95" s="2"/>
      <c r="M95" s="2"/>
      <c r="N95" s="2" t="s">
        <v>386</v>
      </c>
      <c r="O95" s="2" t="s">
        <v>386</v>
      </c>
      <c r="P95" s="1"/>
      <c r="Q95" s="2" t="s">
        <v>61</v>
      </c>
      <c r="R95" s="36"/>
      <c r="S95" s="36"/>
      <c r="T95" s="36"/>
    </row>
    <row r="96" spans="1:20" ht="24" hidden="1" x14ac:dyDescent="0.25">
      <c r="A96" s="2" t="s">
        <v>427</v>
      </c>
      <c r="B96" s="2"/>
      <c r="C96" s="2"/>
      <c r="D96" s="38">
        <v>3</v>
      </c>
      <c r="E96" s="2"/>
      <c r="F96" s="2" t="s">
        <v>344</v>
      </c>
      <c r="G96" s="2" t="s">
        <v>117</v>
      </c>
      <c r="H96" s="2" t="s">
        <v>429</v>
      </c>
      <c r="I96" s="8" t="s">
        <v>426</v>
      </c>
      <c r="J96" s="8" t="s">
        <v>486</v>
      </c>
      <c r="K96" s="2" t="s">
        <v>1181</v>
      </c>
      <c r="L96" s="2" t="s">
        <v>11</v>
      </c>
      <c r="M96" s="2"/>
      <c r="N96" s="2" t="s">
        <v>428</v>
      </c>
      <c r="O96" s="2" t="s">
        <v>428</v>
      </c>
      <c r="P96" s="1"/>
      <c r="Q96" s="2" t="s">
        <v>1035</v>
      </c>
      <c r="R96" s="36" t="s">
        <v>1180</v>
      </c>
      <c r="S96" s="36"/>
      <c r="T96" s="36"/>
    </row>
    <row r="97" spans="1:21" ht="84" hidden="1" x14ac:dyDescent="0.25">
      <c r="A97" s="2" t="s">
        <v>433</v>
      </c>
      <c r="B97" s="2" t="s">
        <v>1208</v>
      </c>
      <c r="C97" s="2" t="s">
        <v>1207</v>
      </c>
      <c r="D97" s="2"/>
      <c r="E97" s="2" t="s">
        <v>434</v>
      </c>
      <c r="F97" s="2" t="s">
        <v>335</v>
      </c>
      <c r="G97" s="2"/>
      <c r="H97" s="2"/>
      <c r="I97" s="1" t="s">
        <v>1210</v>
      </c>
      <c r="J97" s="1" t="s">
        <v>439</v>
      </c>
      <c r="K97" s="2"/>
      <c r="L97" s="1" t="s">
        <v>437</v>
      </c>
      <c r="M97" s="2"/>
      <c r="N97" s="2"/>
      <c r="O97" s="2" t="s">
        <v>435</v>
      </c>
      <c r="P97" s="1" t="s">
        <v>1224</v>
      </c>
      <c r="Q97" s="2" t="s">
        <v>1211</v>
      </c>
      <c r="R97" s="36" t="s">
        <v>1212</v>
      </c>
      <c r="S97" s="36"/>
      <c r="T97" s="36" t="s">
        <v>1213</v>
      </c>
      <c r="U97" s="140" t="s">
        <v>1414</v>
      </c>
    </row>
    <row r="98" spans="1:21" ht="132" hidden="1" x14ac:dyDescent="0.25">
      <c r="A98" s="2" t="s">
        <v>433</v>
      </c>
      <c r="B98" s="2" t="s">
        <v>1217</v>
      </c>
      <c r="C98" s="2"/>
      <c r="D98" s="2" t="s">
        <v>1218</v>
      </c>
      <c r="E98" s="2" t="s">
        <v>434</v>
      </c>
      <c r="F98" s="2" t="s">
        <v>335</v>
      </c>
      <c r="G98" s="2"/>
      <c r="H98" s="2"/>
      <c r="I98" s="1" t="s">
        <v>1214</v>
      </c>
      <c r="J98" s="48" t="s">
        <v>503</v>
      </c>
      <c r="K98" s="2" t="s">
        <v>38</v>
      </c>
      <c r="L98" s="1" t="s">
        <v>437</v>
      </c>
      <c r="M98" s="2" t="s">
        <v>1209</v>
      </c>
      <c r="N98" s="2"/>
      <c r="O98" s="2" t="s">
        <v>435</v>
      </c>
      <c r="P98" s="1" t="s">
        <v>1225</v>
      </c>
      <c r="Q98" s="2" t="s">
        <v>1035</v>
      </c>
      <c r="R98" s="36" t="s">
        <v>1215</v>
      </c>
      <c r="S98" s="36"/>
      <c r="T98" s="36"/>
      <c r="U98" s="139" t="s">
        <v>1415</v>
      </c>
    </row>
    <row r="99" spans="1:21" ht="72" hidden="1" x14ac:dyDescent="0.25">
      <c r="A99" s="2" t="s">
        <v>433</v>
      </c>
      <c r="B99" s="2" t="s">
        <v>1219</v>
      </c>
      <c r="C99" s="2"/>
      <c r="D99" s="2" t="s">
        <v>1216</v>
      </c>
      <c r="E99" s="2" t="s">
        <v>434</v>
      </c>
      <c r="F99" s="2" t="s">
        <v>335</v>
      </c>
      <c r="G99" s="2"/>
      <c r="H99" s="2"/>
      <c r="I99" s="1" t="s">
        <v>1220</v>
      </c>
      <c r="J99" s="49" t="s">
        <v>1361</v>
      </c>
      <c r="K99" s="2" t="s">
        <v>1190</v>
      </c>
      <c r="L99" s="1" t="s">
        <v>437</v>
      </c>
      <c r="M99" s="50" t="s">
        <v>495</v>
      </c>
      <c r="N99" s="2"/>
      <c r="O99" s="2" t="s">
        <v>435</v>
      </c>
      <c r="P99" s="1" t="s">
        <v>1226</v>
      </c>
      <c r="Q99" s="2" t="s">
        <v>1035</v>
      </c>
      <c r="R99" s="36" t="s">
        <v>1221</v>
      </c>
      <c r="S99" s="36"/>
      <c r="T99" s="36"/>
      <c r="U99" s="139" t="s">
        <v>1416</v>
      </c>
    </row>
    <row r="100" spans="1:21" hidden="1" x14ac:dyDescent="0.25">
      <c r="A100" s="2" t="s">
        <v>433</v>
      </c>
      <c r="B100" s="2" t="s">
        <v>1223</v>
      </c>
      <c r="C100" s="2"/>
      <c r="D100" s="2" t="s">
        <v>1222</v>
      </c>
      <c r="E100" s="2" t="s">
        <v>434</v>
      </c>
      <c r="F100" s="2" t="s">
        <v>335</v>
      </c>
      <c r="G100" s="2"/>
      <c r="H100" s="2"/>
      <c r="I100" s="1" t="s">
        <v>443</v>
      </c>
      <c r="J100" s="8" t="s">
        <v>61</v>
      </c>
      <c r="K100" s="2" t="s">
        <v>14</v>
      </c>
      <c r="L100" s="1" t="s">
        <v>437</v>
      </c>
      <c r="M100" s="2"/>
      <c r="N100" s="2"/>
      <c r="O100" s="2" t="s">
        <v>435</v>
      </c>
      <c r="P100" s="1" t="s">
        <v>1227</v>
      </c>
      <c r="Q100" s="2" t="s">
        <v>61</v>
      </c>
      <c r="R100" s="36" t="s">
        <v>61</v>
      </c>
      <c r="S100" s="36" t="s">
        <v>61</v>
      </c>
      <c r="T100" s="36" t="s">
        <v>61</v>
      </c>
      <c r="U100" s="139" t="s">
        <v>1417</v>
      </c>
    </row>
    <row r="101" spans="1:21" hidden="1" x14ac:dyDescent="0.25">
      <c r="A101" s="2" t="s">
        <v>433</v>
      </c>
      <c r="B101" s="2" t="s">
        <v>1208</v>
      </c>
      <c r="C101" s="2" t="s">
        <v>1207</v>
      </c>
      <c r="D101" s="2"/>
      <c r="E101" s="2" t="s">
        <v>434</v>
      </c>
      <c r="F101" s="2" t="s">
        <v>335</v>
      </c>
      <c r="G101" s="2"/>
      <c r="H101" s="2"/>
      <c r="I101" s="1" t="s">
        <v>444</v>
      </c>
      <c r="J101" s="8" t="s">
        <v>501</v>
      </c>
      <c r="K101" s="2"/>
      <c r="L101" s="1" t="s">
        <v>437</v>
      </c>
      <c r="M101" s="2"/>
      <c r="N101" s="2"/>
      <c r="O101" s="2" t="s">
        <v>435</v>
      </c>
      <c r="P101" s="1" t="s">
        <v>1228</v>
      </c>
      <c r="Q101" s="2" t="s">
        <v>61</v>
      </c>
      <c r="R101" s="36" t="s">
        <v>61</v>
      </c>
      <c r="S101" s="36" t="s">
        <v>61</v>
      </c>
      <c r="T101" s="36" t="s">
        <v>61</v>
      </c>
      <c r="U101" s="141" t="s">
        <v>61</v>
      </c>
    </row>
    <row r="102" spans="1:21" ht="120" hidden="1" x14ac:dyDescent="0.25">
      <c r="A102" s="2" t="s">
        <v>433</v>
      </c>
      <c r="B102" s="2" t="s">
        <v>1244</v>
      </c>
      <c r="C102" s="2" t="s">
        <v>1245</v>
      </c>
      <c r="D102" s="2" t="s">
        <v>1246</v>
      </c>
      <c r="E102" s="2" t="s">
        <v>299</v>
      </c>
      <c r="F102" s="2" t="s">
        <v>335</v>
      </c>
      <c r="G102" s="1" t="s">
        <v>117</v>
      </c>
      <c r="H102" s="2" t="s">
        <v>213</v>
      </c>
      <c r="I102" s="1" t="s">
        <v>446</v>
      </c>
      <c r="J102" s="1" t="s">
        <v>493</v>
      </c>
      <c r="K102" s="2" t="s">
        <v>1203</v>
      </c>
      <c r="L102" s="2" t="s">
        <v>1237</v>
      </c>
      <c r="M102" s="2"/>
      <c r="N102" s="2" t="s">
        <v>1247</v>
      </c>
      <c r="O102" s="2" t="s">
        <v>163</v>
      </c>
      <c r="P102" s="2" t="s">
        <v>1240</v>
      </c>
      <c r="Q102" s="2" t="s">
        <v>1239</v>
      </c>
      <c r="R102" s="36" t="s">
        <v>1241</v>
      </c>
      <c r="S102" s="36"/>
      <c r="T102" s="36"/>
      <c r="U102" s="141" t="s">
        <v>1418</v>
      </c>
    </row>
    <row r="103" spans="1:21" ht="48" hidden="1" x14ac:dyDescent="0.25">
      <c r="A103" s="2" t="s">
        <v>433</v>
      </c>
      <c r="B103" s="2" t="s">
        <v>1419</v>
      </c>
      <c r="C103" s="2" t="s">
        <v>1229</v>
      </c>
      <c r="D103" s="2"/>
      <c r="E103" s="2" t="s">
        <v>299</v>
      </c>
      <c r="F103" s="2" t="s">
        <v>335</v>
      </c>
      <c r="G103" s="1" t="s">
        <v>1235</v>
      </c>
      <c r="H103" s="2" t="s">
        <v>1236</v>
      </c>
      <c r="I103" s="1" t="s">
        <v>448</v>
      </c>
      <c r="J103" s="48" t="s">
        <v>505</v>
      </c>
      <c r="K103" s="2" t="s">
        <v>1109</v>
      </c>
      <c r="L103" s="2" t="s">
        <v>1237</v>
      </c>
      <c r="M103" s="2"/>
      <c r="N103" s="2" t="s">
        <v>163</v>
      </c>
      <c r="O103" s="2" t="s">
        <v>163</v>
      </c>
      <c r="P103" s="2" t="s">
        <v>1230</v>
      </c>
      <c r="Q103" s="2" t="s">
        <v>1234</v>
      </c>
      <c r="R103" s="36" t="s">
        <v>1238</v>
      </c>
      <c r="S103" s="36" t="s">
        <v>1243</v>
      </c>
      <c r="T103" s="117" t="s">
        <v>1248</v>
      </c>
      <c r="U103" s="141" t="s">
        <v>1420</v>
      </c>
    </row>
    <row r="104" spans="1:21" hidden="1" x14ac:dyDescent="0.25">
      <c r="A104" s="2" t="s">
        <v>433</v>
      </c>
      <c r="B104" s="2"/>
      <c r="C104" s="2"/>
      <c r="D104" s="2"/>
      <c r="E104" s="2" t="s">
        <v>299</v>
      </c>
      <c r="F104" s="2" t="s">
        <v>335</v>
      </c>
      <c r="G104" s="2"/>
      <c r="H104" s="2"/>
      <c r="I104" s="48" t="s">
        <v>449</v>
      </c>
      <c r="J104" s="1" t="s">
        <v>504</v>
      </c>
      <c r="K104" s="2"/>
      <c r="L104" s="1" t="s">
        <v>437</v>
      </c>
      <c r="M104" s="2"/>
      <c r="N104" s="2"/>
      <c r="O104" s="2" t="s">
        <v>163</v>
      </c>
      <c r="P104" s="1" t="s">
        <v>1331</v>
      </c>
      <c r="Q104" s="2" t="s">
        <v>61</v>
      </c>
      <c r="R104" s="36" t="s">
        <v>61</v>
      </c>
      <c r="S104" s="36" t="s">
        <v>61</v>
      </c>
      <c r="T104" s="117" t="s">
        <v>502</v>
      </c>
    </row>
    <row r="105" spans="1:21" hidden="1" x14ac:dyDescent="0.25">
      <c r="A105" s="2" t="s">
        <v>433</v>
      </c>
      <c r="B105" s="2" t="s">
        <v>1232</v>
      </c>
      <c r="C105" s="2"/>
      <c r="D105" s="2" t="s">
        <v>1233</v>
      </c>
      <c r="E105" s="2" t="s">
        <v>299</v>
      </c>
      <c r="F105" s="2" t="s">
        <v>335</v>
      </c>
      <c r="G105" s="2"/>
      <c r="H105" s="2"/>
      <c r="I105" s="1" t="s">
        <v>451</v>
      </c>
      <c r="J105" s="1" t="s">
        <v>493</v>
      </c>
      <c r="K105" s="2"/>
      <c r="L105" s="1" t="s">
        <v>437</v>
      </c>
      <c r="M105" s="2"/>
      <c r="N105" s="2"/>
      <c r="O105" s="2" t="s">
        <v>163</v>
      </c>
      <c r="P105" s="2" t="s">
        <v>1231</v>
      </c>
      <c r="Q105" s="2" t="s">
        <v>61</v>
      </c>
      <c r="R105" s="36" t="s">
        <v>61</v>
      </c>
      <c r="S105" s="36" t="s">
        <v>61</v>
      </c>
      <c r="T105" s="36" t="s">
        <v>61</v>
      </c>
      <c r="U105" s="141" t="s">
        <v>1421</v>
      </c>
    </row>
    <row r="106" spans="1:21" hidden="1" x14ac:dyDescent="0.25">
      <c r="A106" s="2" t="s">
        <v>433</v>
      </c>
      <c r="B106" s="2"/>
      <c r="C106" s="2"/>
      <c r="D106" s="2"/>
      <c r="E106" s="2" t="s">
        <v>299</v>
      </c>
      <c r="F106" s="2" t="s">
        <v>335</v>
      </c>
      <c r="G106" s="2"/>
      <c r="H106" s="2"/>
      <c r="I106" s="1" t="s">
        <v>452</v>
      </c>
      <c r="J106" s="8" t="s">
        <v>61</v>
      </c>
      <c r="K106" s="2"/>
      <c r="L106" s="1" t="s">
        <v>437</v>
      </c>
      <c r="M106" s="2"/>
      <c r="N106" s="2"/>
      <c r="O106" s="2" t="s">
        <v>163</v>
      </c>
      <c r="P106" s="1" t="s">
        <v>1331</v>
      </c>
      <c r="Q106" s="2" t="s">
        <v>61</v>
      </c>
      <c r="R106" s="36" t="s">
        <v>61</v>
      </c>
      <c r="S106" s="36" t="s">
        <v>61</v>
      </c>
      <c r="T106" s="36"/>
      <c r="U106" s="141" t="s">
        <v>61</v>
      </c>
    </row>
    <row r="107" spans="1:21" ht="36" hidden="1" x14ac:dyDescent="0.25">
      <c r="A107" s="2" t="s">
        <v>433</v>
      </c>
      <c r="B107" s="2"/>
      <c r="C107" s="2"/>
      <c r="D107" s="2"/>
      <c r="E107" s="2" t="s">
        <v>299</v>
      </c>
      <c r="F107" s="2" t="s">
        <v>335</v>
      </c>
      <c r="G107" s="2"/>
      <c r="H107" s="2"/>
      <c r="I107" s="1" t="s">
        <v>346</v>
      </c>
      <c r="J107" s="1" t="s">
        <v>493</v>
      </c>
      <c r="K107" s="2"/>
      <c r="L107" s="1" t="s">
        <v>437</v>
      </c>
      <c r="M107" s="2"/>
      <c r="N107" s="2"/>
      <c r="O107" s="2" t="s">
        <v>163</v>
      </c>
      <c r="P107" s="1" t="s">
        <v>1331</v>
      </c>
      <c r="Q107" s="2" t="s">
        <v>1061</v>
      </c>
      <c r="R107" s="124" t="s">
        <v>1242</v>
      </c>
      <c r="S107" s="36" t="s">
        <v>61</v>
      </c>
      <c r="T107" s="36"/>
    </row>
    <row r="108" spans="1:21" ht="120" hidden="1" x14ac:dyDescent="0.25">
      <c r="A108" s="2" t="s">
        <v>433</v>
      </c>
      <c r="B108" s="2" t="s">
        <v>1244</v>
      </c>
      <c r="C108" s="2" t="s">
        <v>1249</v>
      </c>
      <c r="D108" s="2"/>
      <c r="E108" s="2" t="s">
        <v>453</v>
      </c>
      <c r="F108" s="2" t="s">
        <v>335</v>
      </c>
      <c r="G108" s="1" t="s">
        <v>117</v>
      </c>
      <c r="H108" s="2"/>
      <c r="I108" s="1" t="s">
        <v>446</v>
      </c>
      <c r="J108" s="1" t="s">
        <v>493</v>
      </c>
      <c r="K108" s="2" t="s">
        <v>38</v>
      </c>
      <c r="L108" s="2" t="s">
        <v>11</v>
      </c>
      <c r="M108" s="2"/>
      <c r="N108" s="2" t="s">
        <v>325</v>
      </c>
      <c r="O108" s="2" t="s">
        <v>454</v>
      </c>
      <c r="P108" s="1" t="s">
        <v>1252</v>
      </c>
      <c r="Q108" s="2" t="s">
        <v>1035</v>
      </c>
      <c r="R108" s="36" t="s">
        <v>1250</v>
      </c>
      <c r="S108" s="36"/>
      <c r="T108" s="36" t="s">
        <v>1251</v>
      </c>
      <c r="U108" s="141" t="s">
        <v>1418</v>
      </c>
    </row>
    <row r="109" spans="1:21" ht="48" hidden="1" x14ac:dyDescent="0.25">
      <c r="A109" s="2" t="s">
        <v>433</v>
      </c>
      <c r="B109" s="2" t="s">
        <v>1254</v>
      </c>
      <c r="C109" s="2" t="s">
        <v>1253</v>
      </c>
      <c r="D109" s="2"/>
      <c r="E109" s="2" t="s">
        <v>453</v>
      </c>
      <c r="F109" s="2" t="s">
        <v>335</v>
      </c>
      <c r="G109" s="1" t="s">
        <v>117</v>
      </c>
      <c r="H109" s="2"/>
      <c r="I109" s="1" t="s">
        <v>456</v>
      </c>
      <c r="J109" s="1" t="s">
        <v>497</v>
      </c>
      <c r="K109" s="2" t="s">
        <v>1256</v>
      </c>
      <c r="L109" s="2" t="s">
        <v>11</v>
      </c>
      <c r="M109" s="2"/>
      <c r="N109" s="2" t="s">
        <v>1247</v>
      </c>
      <c r="O109" s="2" t="s">
        <v>454</v>
      </c>
      <c r="P109" s="1" t="s">
        <v>1255</v>
      </c>
      <c r="Q109" s="2" t="s">
        <v>1035</v>
      </c>
      <c r="R109" s="36" t="s">
        <v>1257</v>
      </c>
      <c r="S109" s="36"/>
      <c r="T109" s="36" t="s">
        <v>1258</v>
      </c>
      <c r="U109" s="141" t="s">
        <v>1422</v>
      </c>
    </row>
    <row r="110" spans="1:21" ht="120" hidden="1" x14ac:dyDescent="0.25">
      <c r="A110" s="2" t="s">
        <v>433</v>
      </c>
      <c r="B110" s="2" t="s">
        <v>1423</v>
      </c>
      <c r="C110" s="2" t="s">
        <v>1424</v>
      </c>
      <c r="D110" s="2"/>
      <c r="E110" s="2" t="s">
        <v>453</v>
      </c>
      <c r="F110" s="2" t="s">
        <v>335</v>
      </c>
      <c r="G110" s="1" t="s">
        <v>117</v>
      </c>
      <c r="H110" s="2"/>
      <c r="I110" s="1" t="s">
        <v>1263</v>
      </c>
      <c r="J110" s="1" t="s">
        <v>1260</v>
      </c>
      <c r="K110" s="2" t="s">
        <v>1259</v>
      </c>
      <c r="L110" s="2" t="s">
        <v>11</v>
      </c>
      <c r="M110" s="2"/>
      <c r="N110" s="2"/>
      <c r="O110" s="2" t="s">
        <v>454</v>
      </c>
      <c r="P110" s="1" t="s">
        <v>1262</v>
      </c>
      <c r="Q110" s="2" t="s">
        <v>1035</v>
      </c>
      <c r="R110" s="36" t="s">
        <v>1264</v>
      </c>
      <c r="S110" s="36"/>
      <c r="T110" s="36" t="s">
        <v>1261</v>
      </c>
      <c r="U110" s="141" t="s">
        <v>1425</v>
      </c>
    </row>
    <row r="111" spans="1:21" hidden="1" x14ac:dyDescent="0.25">
      <c r="A111" s="2" t="s">
        <v>433</v>
      </c>
      <c r="B111" s="2"/>
      <c r="C111" s="2"/>
      <c r="D111" s="2"/>
      <c r="E111" s="2" t="s">
        <v>453</v>
      </c>
      <c r="F111" s="2" t="s">
        <v>335</v>
      </c>
      <c r="G111" s="1" t="s">
        <v>117</v>
      </c>
      <c r="H111" s="2"/>
      <c r="I111" s="8" t="s">
        <v>346</v>
      </c>
      <c r="J111" s="48" t="s">
        <v>493</v>
      </c>
      <c r="K111" s="2"/>
      <c r="L111" s="2"/>
      <c r="M111" s="2"/>
      <c r="N111" s="2"/>
      <c r="O111" s="2" t="s">
        <v>454</v>
      </c>
      <c r="P111" s="1"/>
      <c r="Q111" s="122" t="s">
        <v>1426</v>
      </c>
      <c r="R111" s="36"/>
      <c r="S111" s="36"/>
      <c r="T111" s="36"/>
    </row>
    <row r="112" spans="1:21" hidden="1" x14ac:dyDescent="0.25">
      <c r="A112" s="2" t="s">
        <v>433</v>
      </c>
      <c r="B112" s="2"/>
      <c r="C112" s="2"/>
      <c r="D112" s="2"/>
      <c r="E112" s="2" t="s">
        <v>453</v>
      </c>
      <c r="F112" s="2" t="s">
        <v>335</v>
      </c>
      <c r="G112" s="1" t="s">
        <v>117</v>
      </c>
      <c r="H112" s="2"/>
      <c r="I112" s="8" t="s">
        <v>346</v>
      </c>
      <c r="J112" s="48" t="s">
        <v>493</v>
      </c>
      <c r="K112" s="2"/>
      <c r="L112" s="2"/>
      <c r="M112" s="2"/>
      <c r="N112" s="2"/>
      <c r="O112" s="2" t="s">
        <v>454</v>
      </c>
      <c r="P112" s="1"/>
      <c r="Q112" s="122" t="s">
        <v>1426</v>
      </c>
      <c r="R112" s="36"/>
      <c r="S112" s="36"/>
      <c r="T112" s="36"/>
    </row>
    <row r="113" spans="1:21" hidden="1" x14ac:dyDescent="0.25">
      <c r="A113" s="2" t="s">
        <v>433</v>
      </c>
      <c r="B113" s="2" t="s">
        <v>1265</v>
      </c>
      <c r="C113" s="2" t="s">
        <v>1266</v>
      </c>
      <c r="D113" s="2"/>
      <c r="E113" s="2" t="s">
        <v>453</v>
      </c>
      <c r="F113" s="2" t="s">
        <v>335</v>
      </c>
      <c r="G113" s="1" t="s">
        <v>117</v>
      </c>
      <c r="H113" s="2"/>
      <c r="I113" s="1" t="s">
        <v>460</v>
      </c>
      <c r="J113" s="48" t="s">
        <v>493</v>
      </c>
      <c r="K113" s="2" t="s">
        <v>61</v>
      </c>
      <c r="L113" s="2" t="s">
        <v>61</v>
      </c>
      <c r="M113" s="2" t="s">
        <v>61</v>
      </c>
      <c r="N113" s="2"/>
      <c r="O113" s="2" t="s">
        <v>454</v>
      </c>
      <c r="P113" s="1" t="s">
        <v>1267</v>
      </c>
      <c r="Q113" s="2" t="s">
        <v>61</v>
      </c>
      <c r="R113" s="36" t="s">
        <v>61</v>
      </c>
      <c r="S113" s="36" t="s">
        <v>61</v>
      </c>
      <c r="T113" s="36" t="s">
        <v>61</v>
      </c>
    </row>
    <row r="114" spans="1:21" hidden="1" x14ac:dyDescent="0.25">
      <c r="A114" s="2" t="s">
        <v>433</v>
      </c>
      <c r="B114" s="2"/>
      <c r="C114" s="2"/>
      <c r="D114" s="2"/>
      <c r="E114" s="2" t="s">
        <v>453</v>
      </c>
      <c r="F114" s="2" t="s">
        <v>335</v>
      </c>
      <c r="G114" s="1" t="s">
        <v>117</v>
      </c>
      <c r="H114" s="2"/>
      <c r="I114" s="1" t="s">
        <v>461</v>
      </c>
      <c r="J114" s="48" t="s">
        <v>493</v>
      </c>
      <c r="K114" s="2"/>
      <c r="L114" s="2"/>
      <c r="M114" s="2"/>
      <c r="N114" s="2"/>
      <c r="O114" s="2" t="s">
        <v>454</v>
      </c>
      <c r="P114" s="1"/>
      <c r="Q114" s="2" t="s">
        <v>61</v>
      </c>
      <c r="R114" s="36" t="s">
        <v>61</v>
      </c>
      <c r="S114" s="36" t="s">
        <v>61</v>
      </c>
      <c r="T114" s="36" t="s">
        <v>61</v>
      </c>
    </row>
    <row r="115" spans="1:21" hidden="1" x14ac:dyDescent="0.25">
      <c r="A115" s="2" t="s">
        <v>433</v>
      </c>
      <c r="B115" s="2" t="s">
        <v>1273</v>
      </c>
      <c r="C115" s="2" t="s">
        <v>1272</v>
      </c>
      <c r="D115" s="2"/>
      <c r="E115" s="2" t="s">
        <v>453</v>
      </c>
      <c r="F115" s="2" t="s">
        <v>335</v>
      </c>
      <c r="G115" s="1" t="s">
        <v>117</v>
      </c>
      <c r="H115" s="2"/>
      <c r="I115" s="8" t="s">
        <v>462</v>
      </c>
      <c r="J115" s="48" t="s">
        <v>493</v>
      </c>
      <c r="K115" s="2" t="s">
        <v>1256</v>
      </c>
      <c r="L115" s="2"/>
      <c r="M115" s="2"/>
      <c r="N115" s="2" t="s">
        <v>325</v>
      </c>
      <c r="O115" s="2" t="s">
        <v>454</v>
      </c>
      <c r="P115" s="1" t="s">
        <v>1274</v>
      </c>
      <c r="Q115" s="2">
        <v>58</v>
      </c>
      <c r="R115" s="36"/>
      <c r="S115" s="36"/>
      <c r="T115" s="36"/>
    </row>
    <row r="116" spans="1:21" ht="36" hidden="1" x14ac:dyDescent="0.25">
      <c r="A116" s="2" t="s">
        <v>433</v>
      </c>
      <c r="B116" s="2"/>
      <c r="C116" s="2"/>
      <c r="D116" s="2"/>
      <c r="E116" s="2" t="s">
        <v>453</v>
      </c>
      <c r="F116" s="2" t="s">
        <v>335</v>
      </c>
      <c r="G116" s="1" t="s">
        <v>117</v>
      </c>
      <c r="H116" s="2"/>
      <c r="I116" s="1" t="s">
        <v>463</v>
      </c>
      <c r="J116" s="8" t="s">
        <v>487</v>
      </c>
      <c r="K116" s="2"/>
      <c r="L116" s="2"/>
      <c r="M116" s="2"/>
      <c r="N116" s="2"/>
      <c r="O116" s="2" t="s">
        <v>454</v>
      </c>
      <c r="P116" s="1" t="s">
        <v>1270</v>
      </c>
      <c r="Q116" s="2" t="s">
        <v>61</v>
      </c>
      <c r="R116" s="36" t="s">
        <v>61</v>
      </c>
      <c r="S116" s="36" t="s">
        <v>61</v>
      </c>
      <c r="T116" s="36" t="s">
        <v>1269</v>
      </c>
    </row>
    <row r="117" spans="1:21" hidden="1" x14ac:dyDescent="0.25">
      <c r="A117" s="2" t="s">
        <v>433</v>
      </c>
      <c r="B117" s="2"/>
      <c r="C117" s="2"/>
      <c r="D117" s="2"/>
      <c r="E117" s="2" t="s">
        <v>453</v>
      </c>
      <c r="F117" s="2" t="s">
        <v>335</v>
      </c>
      <c r="G117" s="1" t="s">
        <v>117</v>
      </c>
      <c r="H117" s="2"/>
      <c r="I117" s="8" t="s">
        <v>464</v>
      </c>
      <c r="J117" s="8" t="s">
        <v>61</v>
      </c>
      <c r="K117" s="2"/>
      <c r="L117" s="2"/>
      <c r="M117" s="2"/>
      <c r="N117" s="2"/>
      <c r="O117" s="2" t="s">
        <v>454</v>
      </c>
      <c r="P117" s="123" t="s">
        <v>1271</v>
      </c>
      <c r="Q117" s="122" t="s">
        <v>1426</v>
      </c>
      <c r="R117" s="36" t="s">
        <v>61</v>
      </c>
      <c r="S117" s="36" t="s">
        <v>61</v>
      </c>
      <c r="T117" s="124" t="s">
        <v>61</v>
      </c>
    </row>
    <row r="118" spans="1:21" hidden="1" x14ac:dyDescent="0.25">
      <c r="A118" s="2" t="s">
        <v>433</v>
      </c>
      <c r="B118" s="2"/>
      <c r="C118" s="2"/>
      <c r="D118" s="2"/>
      <c r="E118" s="2" t="s">
        <v>453</v>
      </c>
      <c r="F118" s="2" t="s">
        <v>335</v>
      </c>
      <c r="G118" s="1" t="s">
        <v>117</v>
      </c>
      <c r="H118" s="2"/>
      <c r="I118" s="8" t="s">
        <v>443</v>
      </c>
      <c r="J118" s="8" t="s">
        <v>61</v>
      </c>
      <c r="K118" s="2"/>
      <c r="L118" s="2"/>
      <c r="M118" s="2"/>
      <c r="N118" s="2"/>
      <c r="O118" s="2" t="s">
        <v>454</v>
      </c>
      <c r="P118" s="1" t="s">
        <v>61</v>
      </c>
      <c r="Q118" s="2" t="s">
        <v>61</v>
      </c>
      <c r="R118" s="36" t="s">
        <v>61</v>
      </c>
      <c r="S118" s="36" t="s">
        <v>61</v>
      </c>
      <c r="T118" s="36" t="s">
        <v>61</v>
      </c>
    </row>
    <row r="119" spans="1:21" hidden="1" x14ac:dyDescent="0.25">
      <c r="A119" s="2" t="s">
        <v>433</v>
      </c>
      <c r="B119" s="2"/>
      <c r="C119" s="2"/>
      <c r="D119" s="2"/>
      <c r="E119" s="2" t="s">
        <v>453</v>
      </c>
      <c r="F119" s="2" t="s">
        <v>335</v>
      </c>
      <c r="G119" s="1" t="s">
        <v>117</v>
      </c>
      <c r="H119" s="2"/>
      <c r="I119" s="8" t="s">
        <v>466</v>
      </c>
      <c r="J119" s="8" t="s">
        <v>61</v>
      </c>
      <c r="K119" s="2"/>
      <c r="L119" s="2"/>
      <c r="M119" s="2"/>
      <c r="N119" s="2"/>
      <c r="O119" s="2" t="s">
        <v>454</v>
      </c>
      <c r="P119" s="1" t="s">
        <v>61</v>
      </c>
      <c r="Q119" s="2" t="s">
        <v>61</v>
      </c>
      <c r="R119" s="36" t="s">
        <v>61</v>
      </c>
      <c r="S119" s="36" t="s">
        <v>61</v>
      </c>
      <c r="T119" s="36" t="s">
        <v>61</v>
      </c>
    </row>
    <row r="120" spans="1:21" ht="48" hidden="1" x14ac:dyDescent="0.25">
      <c r="A120" s="2" t="s">
        <v>433</v>
      </c>
      <c r="B120" s="2" t="s">
        <v>1275</v>
      </c>
      <c r="C120" s="2" t="s">
        <v>1276</v>
      </c>
      <c r="D120" s="2"/>
      <c r="E120" s="2" t="s">
        <v>467</v>
      </c>
      <c r="F120" s="2" t="s">
        <v>335</v>
      </c>
      <c r="G120" s="2"/>
      <c r="H120" s="2"/>
      <c r="I120" s="8" t="s">
        <v>462</v>
      </c>
      <c r="J120" s="1" t="s">
        <v>493</v>
      </c>
      <c r="K120" s="2" t="s">
        <v>67</v>
      </c>
      <c r="L120" s="2"/>
      <c r="M120" s="2"/>
      <c r="N120" s="2"/>
      <c r="O120" s="2" t="s">
        <v>338</v>
      </c>
      <c r="P120" s="1" t="s">
        <v>1282</v>
      </c>
      <c r="Q120" s="2" t="s">
        <v>1035</v>
      </c>
      <c r="R120" s="36" t="s">
        <v>1277</v>
      </c>
      <c r="S120" s="36"/>
      <c r="T120" s="36" t="s">
        <v>1278</v>
      </c>
      <c r="U120" s="139" t="s">
        <v>1427</v>
      </c>
    </row>
    <row r="121" spans="1:21" ht="60" hidden="1" x14ac:dyDescent="0.25">
      <c r="A121" s="2" t="s">
        <v>433</v>
      </c>
      <c r="B121" s="2" t="s">
        <v>1300</v>
      </c>
      <c r="C121" s="2"/>
      <c r="D121" s="2" t="s">
        <v>1289</v>
      </c>
      <c r="E121" s="2" t="s">
        <v>467</v>
      </c>
      <c r="F121" s="2" t="s">
        <v>335</v>
      </c>
      <c r="G121" s="2"/>
      <c r="H121" s="2"/>
      <c r="I121" s="8" t="s">
        <v>462</v>
      </c>
      <c r="J121" s="1" t="s">
        <v>493</v>
      </c>
      <c r="K121" s="2" t="s">
        <v>1301</v>
      </c>
      <c r="L121" s="2"/>
      <c r="M121" s="2"/>
      <c r="N121" s="2"/>
      <c r="O121" s="2" t="s">
        <v>338</v>
      </c>
      <c r="P121" s="1" t="s">
        <v>1302</v>
      </c>
      <c r="Q121" s="2" t="s">
        <v>1035</v>
      </c>
      <c r="R121" s="36" t="s">
        <v>1303</v>
      </c>
      <c r="S121" s="36"/>
      <c r="T121" s="36" t="s">
        <v>1304</v>
      </c>
      <c r="U121" s="139" t="s">
        <v>1428</v>
      </c>
    </row>
    <row r="122" spans="1:21" ht="72" hidden="1" x14ac:dyDescent="0.25">
      <c r="A122" s="2" t="s">
        <v>433</v>
      </c>
      <c r="B122" s="2" t="s">
        <v>1310</v>
      </c>
      <c r="C122" s="2" t="s">
        <v>1308</v>
      </c>
      <c r="D122" s="2"/>
      <c r="E122" s="2" t="s">
        <v>467</v>
      </c>
      <c r="F122" s="2" t="s">
        <v>335</v>
      </c>
      <c r="G122" s="2"/>
      <c r="H122" s="2"/>
      <c r="I122" s="8" t="s">
        <v>462</v>
      </c>
      <c r="J122" s="1" t="s">
        <v>493</v>
      </c>
      <c r="K122" s="2" t="s">
        <v>1500</v>
      </c>
      <c r="L122" s="2"/>
      <c r="M122" s="2"/>
      <c r="N122" s="2"/>
      <c r="O122" s="2" t="s">
        <v>338</v>
      </c>
      <c r="P122" s="1" t="s">
        <v>1309</v>
      </c>
      <c r="Q122" s="2" t="s">
        <v>1307</v>
      </c>
      <c r="R122" s="36" t="s">
        <v>1306</v>
      </c>
      <c r="S122" s="36"/>
      <c r="T122" s="120" t="s">
        <v>1305</v>
      </c>
      <c r="U122" t="s">
        <v>1429</v>
      </c>
    </row>
    <row r="123" spans="1:21" hidden="1" x14ac:dyDescent="0.25">
      <c r="A123" s="122" t="s">
        <v>433</v>
      </c>
      <c r="B123" s="122"/>
      <c r="C123" s="122"/>
      <c r="D123" s="122"/>
      <c r="E123" s="122" t="s">
        <v>467</v>
      </c>
      <c r="F123" s="122" t="s">
        <v>335</v>
      </c>
      <c r="G123" s="122"/>
      <c r="H123" s="122"/>
      <c r="I123" s="126" t="s">
        <v>462</v>
      </c>
      <c r="J123" s="123" t="s">
        <v>493</v>
      </c>
      <c r="K123" s="122"/>
      <c r="L123" s="122"/>
      <c r="M123" s="122"/>
      <c r="N123" s="122"/>
      <c r="O123" s="122" t="s">
        <v>338</v>
      </c>
      <c r="P123" s="123"/>
      <c r="Q123" s="122" t="s">
        <v>1268</v>
      </c>
      <c r="R123" s="124"/>
      <c r="S123" s="124"/>
      <c r="T123" s="124"/>
    </row>
    <row r="124" spans="1:21" hidden="1" x14ac:dyDescent="0.25">
      <c r="A124" s="122" t="s">
        <v>433</v>
      </c>
      <c r="B124" s="122"/>
      <c r="C124" s="122"/>
      <c r="D124" s="122"/>
      <c r="E124" s="122" t="s">
        <v>467</v>
      </c>
      <c r="F124" s="122" t="s">
        <v>335</v>
      </c>
      <c r="G124" s="122"/>
      <c r="H124" s="122"/>
      <c r="I124" s="126" t="s">
        <v>462</v>
      </c>
      <c r="J124" s="123" t="s">
        <v>493</v>
      </c>
      <c r="K124" s="122"/>
      <c r="L124" s="122"/>
      <c r="M124" s="122"/>
      <c r="N124" s="122"/>
      <c r="O124" s="122" t="s">
        <v>338</v>
      </c>
      <c r="P124" s="123"/>
      <c r="Q124" s="122" t="s">
        <v>1268</v>
      </c>
      <c r="R124" s="124"/>
      <c r="S124" s="124"/>
      <c r="T124" s="124"/>
    </row>
    <row r="125" spans="1:21" ht="48" hidden="1" x14ac:dyDescent="0.25">
      <c r="A125" s="2" t="s">
        <v>433</v>
      </c>
      <c r="B125" s="2" t="s">
        <v>1294</v>
      </c>
      <c r="C125" s="2" t="s">
        <v>1295</v>
      </c>
      <c r="D125" s="2" t="s">
        <v>1296</v>
      </c>
      <c r="E125" s="2" t="s">
        <v>467</v>
      </c>
      <c r="F125" s="2" t="s">
        <v>335</v>
      </c>
      <c r="G125" s="2"/>
      <c r="H125" s="2"/>
      <c r="I125" s="8" t="s">
        <v>468</v>
      </c>
      <c r="J125" s="1" t="s">
        <v>493</v>
      </c>
      <c r="K125" s="2" t="s">
        <v>1499</v>
      </c>
      <c r="L125" s="2" t="s">
        <v>14</v>
      </c>
      <c r="M125" s="2"/>
      <c r="N125" s="2"/>
      <c r="O125" s="2" t="s">
        <v>338</v>
      </c>
      <c r="P125" s="1" t="s">
        <v>1293</v>
      </c>
      <c r="Q125" s="2" t="s">
        <v>1035</v>
      </c>
      <c r="R125" s="36" t="s">
        <v>1498</v>
      </c>
      <c r="S125" s="36"/>
      <c r="T125" s="120" t="s">
        <v>1305</v>
      </c>
      <c r="U125" t="s">
        <v>1427</v>
      </c>
    </row>
    <row r="126" spans="1:21" hidden="1" x14ac:dyDescent="0.25">
      <c r="A126" s="2" t="s">
        <v>433</v>
      </c>
      <c r="B126" s="2"/>
      <c r="C126" s="2"/>
      <c r="D126" s="2"/>
      <c r="E126" s="2" t="s">
        <v>467</v>
      </c>
      <c r="F126" s="2" t="s">
        <v>335</v>
      </c>
      <c r="G126" s="2"/>
      <c r="H126" s="2"/>
      <c r="I126" s="8" t="s">
        <v>469</v>
      </c>
      <c r="J126" s="1" t="s">
        <v>493</v>
      </c>
      <c r="K126" s="2"/>
      <c r="L126" s="2" t="s">
        <v>14</v>
      </c>
      <c r="M126" s="2"/>
      <c r="N126" s="2"/>
      <c r="O126" s="2" t="s">
        <v>338</v>
      </c>
      <c r="P126" s="1" t="s">
        <v>1292</v>
      </c>
      <c r="Q126" s="2" t="s">
        <v>61</v>
      </c>
      <c r="R126" s="125" t="s">
        <v>61</v>
      </c>
      <c r="S126" s="36" t="s">
        <v>61</v>
      </c>
      <c r="T126" s="36" t="s">
        <v>61</v>
      </c>
    </row>
    <row r="127" spans="1:21" ht="36" hidden="1" x14ac:dyDescent="0.25">
      <c r="A127" s="2" t="s">
        <v>433</v>
      </c>
      <c r="B127" s="2" t="s">
        <v>1279</v>
      </c>
      <c r="C127" s="2" t="s">
        <v>1280</v>
      </c>
      <c r="D127" s="2"/>
      <c r="E127" s="2" t="s">
        <v>467</v>
      </c>
      <c r="F127" s="2" t="s">
        <v>335</v>
      </c>
      <c r="G127" s="2"/>
      <c r="H127" s="2"/>
      <c r="I127" s="8" t="s">
        <v>470</v>
      </c>
      <c r="J127" s="1" t="s">
        <v>493</v>
      </c>
      <c r="K127" s="2"/>
      <c r="L127" s="2" t="s">
        <v>14</v>
      </c>
      <c r="M127" s="2"/>
      <c r="N127" s="2"/>
      <c r="O127" s="2" t="s">
        <v>338</v>
      </c>
      <c r="P127" s="1" t="s">
        <v>1281</v>
      </c>
      <c r="Q127" s="65" t="s">
        <v>61</v>
      </c>
      <c r="R127" s="59" t="s">
        <v>61</v>
      </c>
      <c r="S127" s="59" t="s">
        <v>61</v>
      </c>
      <c r="T127" s="59" t="s">
        <v>1430</v>
      </c>
      <c r="U127" s="59" t="s">
        <v>1431</v>
      </c>
    </row>
    <row r="128" spans="1:21" ht="48" hidden="1" x14ac:dyDescent="0.25">
      <c r="A128" s="2" t="s">
        <v>433</v>
      </c>
      <c r="B128" s="2" t="s">
        <v>1284</v>
      </c>
      <c r="C128" s="2" t="s">
        <v>1285</v>
      </c>
      <c r="D128" s="2"/>
      <c r="E128" s="2" t="s">
        <v>467</v>
      </c>
      <c r="F128" s="2" t="s">
        <v>335</v>
      </c>
      <c r="G128" s="2"/>
      <c r="H128" s="2"/>
      <c r="I128" s="8" t="s">
        <v>1311</v>
      </c>
      <c r="J128" s="1" t="s">
        <v>493</v>
      </c>
      <c r="K128" s="2" t="s">
        <v>1096</v>
      </c>
      <c r="L128" s="2" t="s">
        <v>14</v>
      </c>
      <c r="M128" s="2"/>
      <c r="N128" s="2"/>
      <c r="O128" s="2" t="s">
        <v>338</v>
      </c>
      <c r="P128" s="1" t="s">
        <v>1283</v>
      </c>
      <c r="Q128" s="2" t="s">
        <v>61</v>
      </c>
      <c r="R128" s="36" t="s">
        <v>61</v>
      </c>
      <c r="S128" s="36" t="s">
        <v>61</v>
      </c>
      <c r="T128" s="36" t="s">
        <v>1312</v>
      </c>
      <c r="U128" s="139" t="s">
        <v>1432</v>
      </c>
    </row>
    <row r="129" spans="1:21" hidden="1" x14ac:dyDescent="0.25">
      <c r="A129" s="2" t="s">
        <v>433</v>
      </c>
      <c r="B129" s="2" t="s">
        <v>1279</v>
      </c>
      <c r="C129" s="2" t="s">
        <v>1280</v>
      </c>
      <c r="D129" s="2"/>
      <c r="E129" s="2" t="s">
        <v>467</v>
      </c>
      <c r="F129" s="2" t="s">
        <v>335</v>
      </c>
      <c r="G129" s="2"/>
      <c r="H129" s="2"/>
      <c r="I129" s="8" t="s">
        <v>472</v>
      </c>
      <c r="J129" s="8" t="s">
        <v>61</v>
      </c>
      <c r="K129" s="2"/>
      <c r="L129" s="2" t="s">
        <v>14</v>
      </c>
      <c r="M129" s="2"/>
      <c r="N129" s="2"/>
      <c r="O129" s="2" t="s">
        <v>338</v>
      </c>
      <c r="P129" s="1" t="s">
        <v>1286</v>
      </c>
      <c r="Q129" s="2" t="s">
        <v>61</v>
      </c>
      <c r="R129" s="36" t="s">
        <v>61</v>
      </c>
      <c r="S129" s="36" t="s">
        <v>61</v>
      </c>
      <c r="T129" s="36" t="s">
        <v>61</v>
      </c>
    </row>
    <row r="130" spans="1:21" ht="72" hidden="1" x14ac:dyDescent="0.25">
      <c r="A130" s="2" t="s">
        <v>433</v>
      </c>
      <c r="B130" s="2" t="s">
        <v>1288</v>
      </c>
      <c r="C130" s="2"/>
      <c r="D130" s="2" t="s">
        <v>1289</v>
      </c>
      <c r="E130" s="2" t="s">
        <v>467</v>
      </c>
      <c r="F130" s="2" t="s">
        <v>335</v>
      </c>
      <c r="G130" s="2"/>
      <c r="H130" s="2"/>
      <c r="I130" s="8" t="s">
        <v>473</v>
      </c>
      <c r="J130" s="8" t="s">
        <v>61</v>
      </c>
      <c r="K130" s="2" t="s">
        <v>1313</v>
      </c>
      <c r="L130" s="2" t="s">
        <v>14</v>
      </c>
      <c r="M130" s="2"/>
      <c r="N130" s="2"/>
      <c r="O130" s="2" t="s">
        <v>338</v>
      </c>
      <c r="P130" s="1" t="s">
        <v>1287</v>
      </c>
      <c r="Q130" s="2" t="s">
        <v>61</v>
      </c>
      <c r="R130" s="36" t="s">
        <v>1059</v>
      </c>
      <c r="S130" s="36" t="s">
        <v>1059</v>
      </c>
      <c r="T130" s="36" t="s">
        <v>1314</v>
      </c>
    </row>
    <row r="131" spans="1:21" hidden="1" x14ac:dyDescent="0.25">
      <c r="A131" s="2" t="s">
        <v>433</v>
      </c>
      <c r="B131" s="2" t="s">
        <v>1290</v>
      </c>
      <c r="C131" s="2"/>
      <c r="D131" s="2" t="s">
        <v>187</v>
      </c>
      <c r="E131" s="2" t="s">
        <v>467</v>
      </c>
      <c r="F131" s="2" t="s">
        <v>335</v>
      </c>
      <c r="G131" s="2"/>
      <c r="H131" s="2"/>
      <c r="I131" s="8" t="s">
        <v>474</v>
      </c>
      <c r="J131" s="8" t="s">
        <v>61</v>
      </c>
      <c r="K131" s="2"/>
      <c r="L131" s="2" t="s">
        <v>14</v>
      </c>
      <c r="M131" s="2"/>
      <c r="N131" s="2"/>
      <c r="O131" s="2" t="s">
        <v>338</v>
      </c>
      <c r="P131" s="1" t="s">
        <v>1291</v>
      </c>
      <c r="Q131" s="2" t="s">
        <v>61</v>
      </c>
      <c r="R131" s="36" t="s">
        <v>61</v>
      </c>
      <c r="S131" s="36" t="s">
        <v>61</v>
      </c>
      <c r="T131" s="36" t="s">
        <v>61</v>
      </c>
    </row>
    <row r="132" spans="1:21" ht="36" hidden="1" x14ac:dyDescent="0.25">
      <c r="A132" s="2" t="s">
        <v>433</v>
      </c>
      <c r="B132" s="2" t="s">
        <v>1322</v>
      </c>
      <c r="C132" s="2" t="s">
        <v>1323</v>
      </c>
      <c r="D132" s="2"/>
      <c r="E132" s="2" t="s">
        <v>475</v>
      </c>
      <c r="F132" s="2" t="s">
        <v>335</v>
      </c>
      <c r="G132" s="2" t="s">
        <v>61</v>
      </c>
      <c r="H132" s="2" t="s">
        <v>61</v>
      </c>
      <c r="I132" s="8" t="s">
        <v>477</v>
      </c>
      <c r="J132" s="8" t="s">
        <v>484</v>
      </c>
      <c r="K132" s="2" t="s">
        <v>1071</v>
      </c>
      <c r="L132" s="2" t="s">
        <v>11</v>
      </c>
      <c r="M132" s="2" t="s">
        <v>61</v>
      </c>
      <c r="N132" s="2" t="s">
        <v>61</v>
      </c>
      <c r="O132" s="2" t="s">
        <v>476</v>
      </c>
      <c r="P132" s="1" t="s">
        <v>1319</v>
      </c>
      <c r="Q132" s="2" t="s">
        <v>1329</v>
      </c>
      <c r="R132" s="36"/>
      <c r="S132" s="36" t="s">
        <v>61</v>
      </c>
      <c r="T132" s="36" t="s">
        <v>1330</v>
      </c>
      <c r="U132" s="139" t="s">
        <v>1433</v>
      </c>
    </row>
    <row r="133" spans="1:21" ht="108" hidden="1" x14ac:dyDescent="0.25">
      <c r="A133" s="2" t="s">
        <v>433</v>
      </c>
      <c r="B133" s="2" t="s">
        <v>1324</v>
      </c>
      <c r="C133" s="2" t="s">
        <v>61</v>
      </c>
      <c r="D133" s="2">
        <v>1002</v>
      </c>
      <c r="E133" s="2" t="s">
        <v>475</v>
      </c>
      <c r="F133" s="2" t="s">
        <v>335</v>
      </c>
      <c r="G133" s="2" t="s">
        <v>61</v>
      </c>
      <c r="H133" s="2" t="s">
        <v>61</v>
      </c>
      <c r="I133" s="8" t="s">
        <v>478</v>
      </c>
      <c r="J133" s="1" t="s">
        <v>493</v>
      </c>
      <c r="K133" s="2" t="s">
        <v>1109</v>
      </c>
      <c r="L133" s="2" t="s">
        <v>14</v>
      </c>
      <c r="M133" s="2" t="s">
        <v>61</v>
      </c>
      <c r="N133" s="2" t="s">
        <v>61</v>
      </c>
      <c r="O133" s="2" t="s">
        <v>476</v>
      </c>
      <c r="P133" s="1" t="s">
        <v>1321</v>
      </c>
      <c r="Q133" s="2" t="s">
        <v>1211</v>
      </c>
      <c r="R133" s="36" t="s">
        <v>1327</v>
      </c>
      <c r="S133" s="36" t="s">
        <v>61</v>
      </c>
      <c r="T133" s="36" t="s">
        <v>1328</v>
      </c>
      <c r="U133" s="139" t="s">
        <v>1434</v>
      </c>
    </row>
    <row r="134" spans="1:21" ht="96" hidden="1" x14ac:dyDescent="0.25">
      <c r="A134" s="2" t="s">
        <v>433</v>
      </c>
      <c r="B134" s="2" t="s">
        <v>1315</v>
      </c>
      <c r="C134" s="2" t="s">
        <v>61</v>
      </c>
      <c r="D134" s="2">
        <v>1002</v>
      </c>
      <c r="E134" s="2" t="s">
        <v>475</v>
      </c>
      <c r="F134" s="2" t="s">
        <v>335</v>
      </c>
      <c r="G134" s="2" t="s">
        <v>61</v>
      </c>
      <c r="H134" s="2" t="s">
        <v>61</v>
      </c>
      <c r="I134" s="8" t="s">
        <v>51</v>
      </c>
      <c r="J134" s="8" t="s">
        <v>486</v>
      </c>
      <c r="K134" s="2" t="s">
        <v>38</v>
      </c>
      <c r="L134" s="2" t="s">
        <v>11</v>
      </c>
      <c r="M134" s="2" t="s">
        <v>61</v>
      </c>
      <c r="N134" s="2" t="s">
        <v>61</v>
      </c>
      <c r="O134" s="2" t="s">
        <v>476</v>
      </c>
      <c r="P134" s="1" t="s">
        <v>1318</v>
      </c>
      <c r="Q134" s="2" t="s">
        <v>1035</v>
      </c>
      <c r="R134" s="36" t="s">
        <v>1317</v>
      </c>
      <c r="S134" s="36" t="s">
        <v>61</v>
      </c>
      <c r="T134" s="127" t="s">
        <v>1316</v>
      </c>
      <c r="U134" s="139" t="s">
        <v>1434</v>
      </c>
    </row>
    <row r="135" spans="1:21" ht="60" hidden="1" x14ac:dyDescent="0.25">
      <c r="A135" s="2" t="s">
        <v>433</v>
      </c>
      <c r="B135" s="2" t="s">
        <v>1325</v>
      </c>
      <c r="C135" s="2" t="s">
        <v>61</v>
      </c>
      <c r="D135" s="2">
        <v>1002</v>
      </c>
      <c r="E135" s="2" t="s">
        <v>475</v>
      </c>
      <c r="F135" s="2" t="s">
        <v>335</v>
      </c>
      <c r="G135" s="2" t="s">
        <v>61</v>
      </c>
      <c r="H135" s="2" t="s">
        <v>61</v>
      </c>
      <c r="I135" s="8" t="s">
        <v>480</v>
      </c>
      <c r="J135" s="8" t="s">
        <v>61</v>
      </c>
      <c r="K135" s="8" t="s">
        <v>61</v>
      </c>
      <c r="L135" s="2" t="s">
        <v>14</v>
      </c>
      <c r="M135" s="2" t="s">
        <v>61</v>
      </c>
      <c r="N135" s="2" t="s">
        <v>61</v>
      </c>
      <c r="O135" s="2" t="s">
        <v>476</v>
      </c>
      <c r="P135" s="1" t="s">
        <v>1320</v>
      </c>
      <c r="Q135" s="2" t="s">
        <v>61</v>
      </c>
      <c r="R135" s="36" t="s">
        <v>61</v>
      </c>
      <c r="S135" s="36" t="s">
        <v>61</v>
      </c>
      <c r="T135" s="36" t="s">
        <v>1326</v>
      </c>
      <c r="U135" s="141" t="s">
        <v>1434</v>
      </c>
    </row>
    <row r="136" spans="1:21" ht="276" hidden="1" x14ac:dyDescent="0.25">
      <c r="A136" s="2" t="s">
        <v>579</v>
      </c>
      <c r="B136" s="2" t="s">
        <v>522</v>
      </c>
      <c r="C136" s="57" t="s">
        <v>524</v>
      </c>
      <c r="D136" s="57" t="s">
        <v>525</v>
      </c>
      <c r="E136" s="1" t="s">
        <v>528</v>
      </c>
      <c r="F136" s="2" t="s">
        <v>335</v>
      </c>
      <c r="G136" s="2"/>
      <c r="H136" s="2"/>
      <c r="I136" s="2" t="s">
        <v>348</v>
      </c>
      <c r="J136" s="8" t="s">
        <v>494</v>
      </c>
      <c r="K136" s="2" t="s">
        <v>581</v>
      </c>
      <c r="L136" s="2"/>
      <c r="M136" s="2">
        <v>61</v>
      </c>
      <c r="N136" s="2"/>
      <c r="O136" s="2" t="s">
        <v>297</v>
      </c>
      <c r="P136" s="2" t="s">
        <v>580</v>
      </c>
      <c r="Q136" s="65" t="s">
        <v>1035</v>
      </c>
      <c r="R136" s="36" t="s">
        <v>1030</v>
      </c>
      <c r="S136" s="36" t="s">
        <v>529</v>
      </c>
      <c r="T136" s="36" t="s">
        <v>582</v>
      </c>
    </row>
    <row r="137" spans="1:21" ht="72" hidden="1" x14ac:dyDescent="0.25">
      <c r="A137" s="2" t="s">
        <v>579</v>
      </c>
      <c r="B137" s="2" t="s">
        <v>22</v>
      </c>
      <c r="C137" s="57" t="s">
        <v>531</v>
      </c>
      <c r="D137" s="57" t="s">
        <v>532</v>
      </c>
      <c r="E137" s="1" t="s">
        <v>534</v>
      </c>
      <c r="F137" s="2" t="s">
        <v>344</v>
      </c>
      <c r="G137" s="2"/>
      <c r="H137" s="2"/>
      <c r="I137" s="2" t="s">
        <v>1069</v>
      </c>
      <c r="J137" s="8" t="s">
        <v>1070</v>
      </c>
      <c r="K137" s="2" t="s">
        <v>1071</v>
      </c>
      <c r="L137" s="2"/>
      <c r="M137" s="2"/>
      <c r="N137" s="2"/>
      <c r="O137" s="2" t="s">
        <v>297</v>
      </c>
      <c r="P137" s="2" t="s">
        <v>580</v>
      </c>
      <c r="Q137" s="2" t="s">
        <v>61</v>
      </c>
      <c r="R137" s="36" t="s">
        <v>1362</v>
      </c>
      <c r="S137" s="36"/>
      <c r="T137" s="36" t="s">
        <v>61</v>
      </c>
    </row>
    <row r="138" spans="1:21" ht="72" hidden="1" x14ac:dyDescent="0.25">
      <c r="A138" s="2" t="s">
        <v>579</v>
      </c>
      <c r="B138" s="2" t="s">
        <v>539</v>
      </c>
      <c r="C138" s="57" t="s">
        <v>540</v>
      </c>
      <c r="D138" s="57" t="s">
        <v>541</v>
      </c>
      <c r="E138" s="1" t="s">
        <v>528</v>
      </c>
      <c r="F138" s="2" t="s">
        <v>335</v>
      </c>
      <c r="G138" s="2"/>
      <c r="H138" s="2"/>
      <c r="I138" s="2" t="s">
        <v>584</v>
      </c>
      <c r="J138" s="8" t="s">
        <v>499</v>
      </c>
      <c r="K138" s="2" t="s">
        <v>583</v>
      </c>
      <c r="L138" s="2"/>
      <c r="M138" s="2">
        <v>62</v>
      </c>
      <c r="N138" s="2"/>
      <c r="O138" s="2" t="s">
        <v>543</v>
      </c>
      <c r="P138" s="2" t="s">
        <v>580</v>
      </c>
      <c r="Q138" s="65" t="s">
        <v>1035</v>
      </c>
      <c r="R138" s="36" t="s">
        <v>1073</v>
      </c>
      <c r="S138" s="36"/>
      <c r="T138" s="36"/>
      <c r="U138" t="s">
        <v>585</v>
      </c>
    </row>
    <row r="139" spans="1:21" ht="84" hidden="1" x14ac:dyDescent="0.25">
      <c r="A139" s="2" t="s">
        <v>579</v>
      </c>
      <c r="B139" s="2" t="s">
        <v>546</v>
      </c>
      <c r="C139" s="57" t="s">
        <v>547</v>
      </c>
      <c r="D139" s="57" t="s">
        <v>548</v>
      </c>
      <c r="E139" s="1" t="s">
        <v>534</v>
      </c>
      <c r="F139" s="2" t="s">
        <v>335</v>
      </c>
      <c r="G139" s="2"/>
      <c r="H139" s="2"/>
      <c r="I139" s="36" t="s">
        <v>1029</v>
      </c>
      <c r="J139" s="8" t="s">
        <v>493</v>
      </c>
      <c r="K139" s="2" t="s">
        <v>64</v>
      </c>
      <c r="L139" s="2"/>
      <c r="M139" s="2">
        <v>63</v>
      </c>
      <c r="N139" s="2"/>
      <c r="O139" s="2" t="s">
        <v>549</v>
      </c>
      <c r="P139" s="2" t="s">
        <v>580</v>
      </c>
      <c r="Q139" s="65" t="s">
        <v>1388</v>
      </c>
      <c r="R139" s="36" t="s">
        <v>705</v>
      </c>
      <c r="S139" s="36"/>
      <c r="T139" s="36"/>
    </row>
    <row r="140" spans="1:21" ht="24" hidden="1" x14ac:dyDescent="0.25">
      <c r="A140" s="2" t="s">
        <v>579</v>
      </c>
      <c r="B140" s="2" t="s">
        <v>552</v>
      </c>
      <c r="C140" s="57" t="s">
        <v>553</v>
      </c>
      <c r="D140" s="57" t="s">
        <v>554</v>
      </c>
      <c r="E140" s="1" t="s">
        <v>534</v>
      </c>
      <c r="F140" s="2" t="s">
        <v>335</v>
      </c>
      <c r="G140" s="2"/>
      <c r="H140" s="2"/>
      <c r="I140" s="2" t="s">
        <v>61</v>
      </c>
      <c r="J140" s="8" t="s">
        <v>61</v>
      </c>
      <c r="K140" s="2"/>
      <c r="L140" s="2"/>
      <c r="M140" s="2"/>
      <c r="N140" s="2"/>
      <c r="O140" s="2" t="s">
        <v>325</v>
      </c>
      <c r="P140" s="2" t="s">
        <v>580</v>
      </c>
      <c r="Q140" s="2" t="s">
        <v>61</v>
      </c>
      <c r="R140" s="59" t="s">
        <v>61</v>
      </c>
      <c r="S140" s="59" t="s">
        <v>61</v>
      </c>
      <c r="T140" s="59" t="s">
        <v>555</v>
      </c>
    </row>
    <row r="141" spans="1:21" ht="24" hidden="1" x14ac:dyDescent="0.25">
      <c r="A141" s="2" t="s">
        <v>579</v>
      </c>
      <c r="B141" s="2" t="s">
        <v>552</v>
      </c>
      <c r="C141" s="57" t="s">
        <v>553</v>
      </c>
      <c r="D141" s="57" t="s">
        <v>554</v>
      </c>
      <c r="E141" s="1" t="s">
        <v>534</v>
      </c>
      <c r="F141" s="2" t="s">
        <v>335</v>
      </c>
      <c r="G141" s="2"/>
      <c r="H141" s="2"/>
      <c r="I141" s="2" t="s">
        <v>586</v>
      </c>
      <c r="J141" s="8" t="s">
        <v>587</v>
      </c>
      <c r="K141" s="2" t="s">
        <v>1027</v>
      </c>
      <c r="L141" s="2"/>
      <c r="M141" s="2"/>
      <c r="N141" s="2"/>
      <c r="O141" s="2" t="s">
        <v>325</v>
      </c>
      <c r="P141" s="2" t="s">
        <v>580</v>
      </c>
      <c r="Q141" s="2">
        <v>88</v>
      </c>
      <c r="R141" s="59" t="s">
        <v>61</v>
      </c>
      <c r="S141" s="59" t="s">
        <v>61</v>
      </c>
      <c r="T141" s="59" t="s">
        <v>1026</v>
      </c>
    </row>
    <row r="142" spans="1:21" ht="72" hidden="1" x14ac:dyDescent="0.25">
      <c r="A142" s="2" t="s">
        <v>579</v>
      </c>
      <c r="B142" s="57" t="s">
        <v>558</v>
      </c>
      <c r="C142" s="57" t="s">
        <v>553</v>
      </c>
      <c r="D142" s="57" t="s">
        <v>559</v>
      </c>
      <c r="E142" s="1" t="s">
        <v>534</v>
      </c>
      <c r="F142" s="2" t="s">
        <v>335</v>
      </c>
      <c r="G142" s="2"/>
      <c r="H142" s="2"/>
      <c r="I142" s="2" t="s">
        <v>1028</v>
      </c>
      <c r="J142" s="8" t="s">
        <v>493</v>
      </c>
      <c r="K142" s="2" t="s">
        <v>703</v>
      </c>
      <c r="L142" s="2"/>
      <c r="M142" s="2"/>
      <c r="N142" s="2"/>
      <c r="O142" s="2" t="s">
        <v>325</v>
      </c>
      <c r="P142" s="2" t="s">
        <v>580</v>
      </c>
      <c r="Q142" s="65" t="s">
        <v>1035</v>
      </c>
      <c r="R142" s="36" t="s">
        <v>1031</v>
      </c>
      <c r="S142" s="36" t="s">
        <v>61</v>
      </c>
      <c r="T142" s="36" t="s">
        <v>61</v>
      </c>
    </row>
    <row r="143" spans="1:21" ht="24" hidden="1" x14ac:dyDescent="0.25">
      <c r="A143" s="2" t="s">
        <v>579</v>
      </c>
      <c r="B143" s="2" t="s">
        <v>562</v>
      </c>
      <c r="C143" s="57" t="s">
        <v>563</v>
      </c>
      <c r="D143" s="57" t="s">
        <v>564</v>
      </c>
      <c r="E143" s="1" t="s">
        <v>567</v>
      </c>
      <c r="F143" s="2" t="s">
        <v>335</v>
      </c>
      <c r="G143" s="2"/>
      <c r="H143" s="2"/>
      <c r="I143" s="2" t="s">
        <v>61</v>
      </c>
      <c r="J143" s="8" t="s">
        <v>61</v>
      </c>
      <c r="K143" s="2"/>
      <c r="L143" s="2"/>
      <c r="M143" s="2"/>
      <c r="N143" s="2"/>
      <c r="O143" s="2" t="s">
        <v>566</v>
      </c>
      <c r="P143" s="2" t="s">
        <v>580</v>
      </c>
      <c r="Q143" s="2" t="s">
        <v>61</v>
      </c>
      <c r="R143" s="59" t="s">
        <v>61</v>
      </c>
      <c r="S143" s="59" t="s">
        <v>61</v>
      </c>
      <c r="T143" s="59" t="s">
        <v>565</v>
      </c>
    </row>
    <row r="144" spans="1:21" ht="48" hidden="1" x14ac:dyDescent="0.25">
      <c r="A144" s="2" t="s">
        <v>579</v>
      </c>
      <c r="B144" s="2" t="s">
        <v>570</v>
      </c>
      <c r="C144" s="57" t="s">
        <v>572</v>
      </c>
      <c r="D144" s="57" t="s">
        <v>573</v>
      </c>
      <c r="E144" s="1" t="s">
        <v>576</v>
      </c>
      <c r="F144" s="2" t="s">
        <v>335</v>
      </c>
      <c r="G144" s="2"/>
      <c r="H144" s="2"/>
      <c r="I144" s="8" t="s">
        <v>61</v>
      </c>
      <c r="J144" s="8" t="s">
        <v>61</v>
      </c>
      <c r="K144" s="2"/>
      <c r="L144" s="2"/>
      <c r="M144" s="2"/>
      <c r="N144" s="2"/>
      <c r="O144" s="2" t="s">
        <v>575</v>
      </c>
      <c r="P144" s="2" t="s">
        <v>580</v>
      </c>
      <c r="Q144" s="2" t="s">
        <v>61</v>
      </c>
      <c r="R144" s="59" t="s">
        <v>61</v>
      </c>
      <c r="S144" s="59" t="s">
        <v>61</v>
      </c>
      <c r="T144" s="59" t="s">
        <v>574</v>
      </c>
    </row>
    <row r="145" spans="1:21" ht="120" hidden="1" x14ac:dyDescent="0.25">
      <c r="A145" s="2" t="s">
        <v>600</v>
      </c>
      <c r="B145" s="2"/>
      <c r="C145" s="2" t="s">
        <v>620</v>
      </c>
      <c r="D145" s="2" t="s">
        <v>640</v>
      </c>
      <c r="E145" s="2"/>
      <c r="F145" s="2" t="s">
        <v>335</v>
      </c>
      <c r="G145" s="2" t="s">
        <v>118</v>
      </c>
      <c r="H145" s="1" t="s">
        <v>591</v>
      </c>
      <c r="I145" s="8" t="s">
        <v>1074</v>
      </c>
      <c r="J145" s="8" t="s">
        <v>497</v>
      </c>
      <c r="K145" s="2" t="s">
        <v>702</v>
      </c>
      <c r="L145" s="2" t="s">
        <v>641</v>
      </c>
      <c r="M145" s="2" t="s">
        <v>638</v>
      </c>
      <c r="N145" s="2"/>
      <c r="O145" s="1" t="s">
        <v>163</v>
      </c>
      <c r="P145" s="2" t="s">
        <v>636</v>
      </c>
      <c r="Q145" s="65" t="s">
        <v>1035</v>
      </c>
      <c r="R145" s="36" t="s">
        <v>1075</v>
      </c>
      <c r="S145" s="36" t="s">
        <v>637</v>
      </c>
      <c r="T145" s="36" t="s">
        <v>644</v>
      </c>
    </row>
    <row r="146" spans="1:21" ht="60" hidden="1" x14ac:dyDescent="0.25">
      <c r="A146" s="2" t="s">
        <v>600</v>
      </c>
      <c r="B146" s="2"/>
      <c r="C146" s="2" t="s">
        <v>607</v>
      </c>
      <c r="D146" s="2" t="s">
        <v>639</v>
      </c>
      <c r="E146" s="2"/>
      <c r="F146" s="2" t="s">
        <v>335</v>
      </c>
      <c r="G146" s="2" t="s">
        <v>118</v>
      </c>
      <c r="H146" s="1" t="s">
        <v>591</v>
      </c>
      <c r="I146" s="8" t="s">
        <v>456</v>
      </c>
      <c r="J146" s="8" t="s">
        <v>497</v>
      </c>
      <c r="K146" s="2" t="s">
        <v>64</v>
      </c>
      <c r="L146" s="2" t="s">
        <v>11</v>
      </c>
      <c r="M146" s="2" t="s">
        <v>642</v>
      </c>
      <c r="N146" s="2"/>
      <c r="O146" s="1" t="s">
        <v>163</v>
      </c>
      <c r="P146" s="2" t="s">
        <v>636</v>
      </c>
      <c r="Q146" s="65" t="s">
        <v>1035</v>
      </c>
      <c r="R146" s="36" t="s">
        <v>1077</v>
      </c>
      <c r="S146" s="36" t="s">
        <v>643</v>
      </c>
      <c r="T146" s="36" t="s">
        <v>1076</v>
      </c>
    </row>
    <row r="147" spans="1:21" ht="84" hidden="1" x14ac:dyDescent="0.25">
      <c r="A147" s="65" t="s">
        <v>647</v>
      </c>
      <c r="C147" t="s">
        <v>691</v>
      </c>
      <c r="D147" t="s">
        <v>688</v>
      </c>
      <c r="F147" s="2" t="s">
        <v>344</v>
      </c>
      <c r="G147" t="s">
        <v>10</v>
      </c>
      <c r="H147" t="s">
        <v>646</v>
      </c>
      <c r="I147" s="9" t="s">
        <v>645</v>
      </c>
      <c r="J147" s="8" t="s">
        <v>497</v>
      </c>
      <c r="K147" s="65" t="s">
        <v>701</v>
      </c>
      <c r="L147" t="s">
        <v>11</v>
      </c>
      <c r="O147" s="65" t="s">
        <v>243</v>
      </c>
      <c r="P147" s="65" t="s">
        <v>690</v>
      </c>
      <c r="Q147" s="65" t="s">
        <v>1035</v>
      </c>
      <c r="R147" s="59" t="s">
        <v>1078</v>
      </c>
      <c r="S147" s="59" t="s">
        <v>689</v>
      </c>
      <c r="T147" s="59" t="s">
        <v>1079</v>
      </c>
    </row>
    <row r="148" spans="1:21" ht="36" hidden="1" x14ac:dyDescent="0.25">
      <c r="A148" s="65" t="s">
        <v>647</v>
      </c>
      <c r="C148" t="s">
        <v>691</v>
      </c>
      <c r="D148" t="s">
        <v>696</v>
      </c>
      <c r="F148" s="78" t="s">
        <v>335</v>
      </c>
      <c r="G148" t="s">
        <v>10</v>
      </c>
      <c r="H148" s="79" t="s">
        <v>213</v>
      </c>
      <c r="I148" s="9" t="s">
        <v>648</v>
      </c>
      <c r="J148" s="80" t="s">
        <v>497</v>
      </c>
      <c r="K148" s="65" t="s">
        <v>83</v>
      </c>
      <c r="L148" t="s">
        <v>11</v>
      </c>
      <c r="O148" s="65" t="s">
        <v>243</v>
      </c>
      <c r="P148" s="65" t="s">
        <v>690</v>
      </c>
      <c r="Q148" s="65" t="s">
        <v>1035</v>
      </c>
      <c r="R148" s="59" t="s">
        <v>1081</v>
      </c>
      <c r="S148" s="59" t="s">
        <v>697</v>
      </c>
      <c r="T148" s="59" t="s">
        <v>1079</v>
      </c>
    </row>
    <row r="149" spans="1:21" ht="60" hidden="1" x14ac:dyDescent="0.25">
      <c r="A149" s="2" t="s">
        <v>331</v>
      </c>
      <c r="B149" s="2"/>
      <c r="C149" s="2"/>
      <c r="D149" s="2" t="s">
        <v>709</v>
      </c>
      <c r="E149" s="2" t="s">
        <v>710</v>
      </c>
      <c r="F149" s="1" t="s">
        <v>335</v>
      </c>
      <c r="G149" s="2"/>
      <c r="H149" s="2"/>
      <c r="I149" s="8" t="s">
        <v>712</v>
      </c>
      <c r="J149" s="8" t="s">
        <v>489</v>
      </c>
      <c r="K149" s="2" t="s">
        <v>1393</v>
      </c>
      <c r="L149" s="2" t="s">
        <v>713</v>
      </c>
      <c r="M149" s="2"/>
      <c r="N149" s="1" t="s">
        <v>711</v>
      </c>
      <c r="O149" s="1"/>
      <c r="P149" s="1" t="s">
        <v>1067</v>
      </c>
      <c r="Q149" s="65" t="s">
        <v>1395</v>
      </c>
      <c r="R149" s="36" t="s">
        <v>1394</v>
      </c>
      <c r="S149" s="36"/>
      <c r="T149" s="36" t="s">
        <v>1080</v>
      </c>
    </row>
    <row r="150" spans="1:21" hidden="1" x14ac:dyDescent="0.25">
      <c r="A150" s="2" t="s">
        <v>331</v>
      </c>
      <c r="B150" s="2"/>
      <c r="C150" s="2">
        <v>61083</v>
      </c>
      <c r="D150" s="2" t="s">
        <v>715</v>
      </c>
      <c r="E150" s="2"/>
      <c r="F150" s="1" t="s">
        <v>335</v>
      </c>
      <c r="G150" s="2"/>
      <c r="H150" s="2"/>
      <c r="I150" s="8" t="s">
        <v>318</v>
      </c>
      <c r="J150" s="8" t="s">
        <v>61</v>
      </c>
      <c r="K150" s="2" t="s">
        <v>716</v>
      </c>
      <c r="L150" s="2"/>
      <c r="M150" s="2"/>
      <c r="N150" s="2"/>
      <c r="O150" s="2"/>
      <c r="P150" s="1" t="s">
        <v>1067</v>
      </c>
      <c r="Q150" s="2" t="s">
        <v>61</v>
      </c>
      <c r="R150" s="36" t="s">
        <v>61</v>
      </c>
      <c r="S150" s="36" t="s">
        <v>61</v>
      </c>
      <c r="T150" s="36" t="s">
        <v>61</v>
      </c>
    </row>
    <row r="151" spans="1:21" ht="36" hidden="1" x14ac:dyDescent="0.25">
      <c r="A151" s="2" t="s">
        <v>723</v>
      </c>
      <c r="B151" s="2" t="s">
        <v>724</v>
      </c>
      <c r="C151" s="2" t="s">
        <v>726</v>
      </c>
      <c r="D151" s="2" t="s">
        <v>725</v>
      </c>
      <c r="E151" s="2" t="s">
        <v>727</v>
      </c>
      <c r="F151" s="2" t="s">
        <v>344</v>
      </c>
      <c r="G151" s="2"/>
      <c r="H151" s="2"/>
      <c r="I151" s="8" t="s">
        <v>728</v>
      </c>
      <c r="J151" s="8" t="s">
        <v>722</v>
      </c>
      <c r="K151" s="2" t="s">
        <v>729</v>
      </c>
      <c r="L151" s="2"/>
      <c r="M151" s="2"/>
      <c r="N151" s="2"/>
      <c r="O151" s="2" t="s">
        <v>994</v>
      </c>
      <c r="P151" s="2" t="s">
        <v>1072</v>
      </c>
      <c r="Q151" s="2" t="s">
        <v>1035</v>
      </c>
      <c r="R151" s="36" t="s">
        <v>1082</v>
      </c>
      <c r="S151" s="36" t="s">
        <v>917</v>
      </c>
      <c r="T151" s="36" t="s">
        <v>61</v>
      </c>
    </row>
    <row r="152" spans="1:21" hidden="1" x14ac:dyDescent="0.25">
      <c r="A152" s="2" t="s">
        <v>723</v>
      </c>
      <c r="B152" s="2" t="s">
        <v>732</v>
      </c>
      <c r="C152" s="2" t="s">
        <v>733</v>
      </c>
      <c r="D152" s="2" t="s">
        <v>734</v>
      </c>
      <c r="E152" s="2" t="s">
        <v>727</v>
      </c>
      <c r="F152" s="1" t="s">
        <v>335</v>
      </c>
      <c r="G152" s="2"/>
      <c r="H152" s="2"/>
      <c r="I152" s="8" t="s">
        <v>735</v>
      </c>
      <c r="J152" s="8" t="s">
        <v>61</v>
      </c>
      <c r="K152" s="2"/>
      <c r="L152" s="2"/>
      <c r="M152" s="2"/>
      <c r="N152" s="2"/>
      <c r="O152" s="2" t="s">
        <v>243</v>
      </c>
      <c r="P152" s="2" t="s">
        <v>730</v>
      </c>
      <c r="Q152" s="65" t="s">
        <v>61</v>
      </c>
      <c r="R152" s="59" t="s">
        <v>61</v>
      </c>
      <c r="S152" s="59" t="s">
        <v>997</v>
      </c>
      <c r="T152" s="59" t="s">
        <v>61</v>
      </c>
      <c r="U152" s="2"/>
    </row>
    <row r="153" spans="1:21" ht="96" hidden="1" x14ac:dyDescent="0.25">
      <c r="A153" s="2" t="s">
        <v>723</v>
      </c>
      <c r="B153" s="2" t="s">
        <v>738</v>
      </c>
      <c r="C153" s="2" t="s">
        <v>737</v>
      </c>
      <c r="D153" s="2" t="s">
        <v>998</v>
      </c>
      <c r="E153" s="2" t="s">
        <v>727</v>
      </c>
      <c r="F153" s="1" t="s">
        <v>335</v>
      </c>
      <c r="G153" s="2"/>
      <c r="H153" s="2"/>
      <c r="I153" s="8" t="s">
        <v>736</v>
      </c>
      <c r="J153" s="8" t="s">
        <v>489</v>
      </c>
      <c r="K153" s="2" t="s">
        <v>764</v>
      </c>
      <c r="L153" s="2"/>
      <c r="M153" s="2"/>
      <c r="N153" s="2"/>
      <c r="O153" s="2" t="s">
        <v>243</v>
      </c>
      <c r="P153" s="2" t="s">
        <v>731</v>
      </c>
      <c r="Q153" s="65" t="s">
        <v>1035</v>
      </c>
      <c r="R153" s="59" t="s">
        <v>1083</v>
      </c>
      <c r="S153" s="59" t="s">
        <v>1000</v>
      </c>
      <c r="T153" s="59" t="s">
        <v>1087</v>
      </c>
      <c r="U153" s="2"/>
    </row>
    <row r="154" spans="1:21" ht="72" hidden="1" x14ac:dyDescent="0.25">
      <c r="A154" s="2" t="s">
        <v>723</v>
      </c>
      <c r="B154" s="2" t="s">
        <v>740</v>
      </c>
      <c r="C154" s="2" t="s">
        <v>741</v>
      </c>
      <c r="D154" s="2" t="s">
        <v>742</v>
      </c>
      <c r="E154" s="2" t="s">
        <v>727</v>
      </c>
      <c r="F154" s="2" t="s">
        <v>344</v>
      </c>
      <c r="G154" s="2"/>
      <c r="H154" s="2"/>
      <c r="I154" s="8" t="s">
        <v>739</v>
      </c>
      <c r="J154" s="8" t="s">
        <v>489</v>
      </c>
      <c r="K154" s="2"/>
      <c r="L154" s="2"/>
      <c r="M154" s="2"/>
      <c r="N154" s="2"/>
      <c r="O154" s="2" t="s">
        <v>1002</v>
      </c>
      <c r="P154" s="2" t="s">
        <v>743</v>
      </c>
      <c r="Q154" s="2" t="s">
        <v>1035</v>
      </c>
      <c r="R154" s="36" t="s">
        <v>765</v>
      </c>
      <c r="S154" s="36" t="s">
        <v>1003</v>
      </c>
      <c r="T154" s="36"/>
      <c r="U154" s="65"/>
    </row>
    <row r="155" spans="1:21" ht="84" hidden="1" x14ac:dyDescent="0.25">
      <c r="A155" s="2" t="s">
        <v>723</v>
      </c>
      <c r="B155" s="2" t="s">
        <v>746</v>
      </c>
      <c r="C155" s="2" t="s">
        <v>741</v>
      </c>
      <c r="D155" s="2" t="s">
        <v>742</v>
      </c>
      <c r="E155" s="2" t="s">
        <v>727</v>
      </c>
      <c r="F155" s="1" t="s">
        <v>335</v>
      </c>
      <c r="G155" s="2"/>
      <c r="H155" s="2"/>
      <c r="I155" s="8" t="s">
        <v>745</v>
      </c>
      <c r="J155" s="8" t="s">
        <v>489</v>
      </c>
      <c r="K155" s="2"/>
      <c r="L155" s="2"/>
      <c r="M155" s="2"/>
      <c r="N155" s="2"/>
      <c r="O155" s="2" t="s">
        <v>1002</v>
      </c>
      <c r="P155" s="2" t="s">
        <v>744</v>
      </c>
      <c r="Q155" s="2" t="s">
        <v>61</v>
      </c>
      <c r="R155" s="36"/>
      <c r="S155" s="36"/>
      <c r="T155" s="36" t="s">
        <v>766</v>
      </c>
    </row>
    <row r="156" spans="1:21" ht="36" hidden="1" x14ac:dyDescent="0.25">
      <c r="A156" s="2" t="s">
        <v>723</v>
      </c>
      <c r="B156" s="2" t="s">
        <v>747</v>
      </c>
      <c r="C156" s="2" t="s">
        <v>748</v>
      </c>
      <c r="D156" s="2" t="s">
        <v>1007</v>
      </c>
      <c r="E156" s="2" t="s">
        <v>727</v>
      </c>
      <c r="F156" s="2" t="s">
        <v>344</v>
      </c>
      <c r="G156" s="2"/>
      <c r="H156" s="2"/>
      <c r="I156" s="8" t="s">
        <v>739</v>
      </c>
      <c r="J156" s="8" t="s">
        <v>489</v>
      </c>
      <c r="K156" s="2"/>
      <c r="L156" s="2"/>
      <c r="M156" s="2"/>
      <c r="N156" s="2"/>
      <c r="O156" s="2"/>
      <c r="P156" s="2" t="s">
        <v>749</v>
      </c>
      <c r="Q156" s="2" t="s">
        <v>1061</v>
      </c>
      <c r="R156" s="36"/>
      <c r="S156" t="s">
        <v>1009</v>
      </c>
      <c r="T156" s="36" t="s">
        <v>767</v>
      </c>
    </row>
    <row r="157" spans="1:21" ht="84" hidden="1" x14ac:dyDescent="0.25">
      <c r="A157" s="2" t="s">
        <v>723</v>
      </c>
      <c r="B157" s="2" t="s">
        <v>752</v>
      </c>
      <c r="C157" s="2" t="s">
        <v>753</v>
      </c>
      <c r="D157" s="2" t="s">
        <v>754</v>
      </c>
      <c r="E157" s="2" t="s">
        <v>727</v>
      </c>
      <c r="F157" s="1" t="s">
        <v>335</v>
      </c>
      <c r="G157" s="2"/>
      <c r="H157" s="2"/>
      <c r="I157" s="8" t="s">
        <v>751</v>
      </c>
      <c r="J157" s="8" t="s">
        <v>489</v>
      </c>
      <c r="K157" s="2"/>
      <c r="L157" s="2"/>
      <c r="M157" s="2"/>
      <c r="N157" s="2"/>
      <c r="O157" s="2"/>
      <c r="P157" s="2" t="s">
        <v>750</v>
      </c>
      <c r="Q157" s="2" t="s">
        <v>1061</v>
      </c>
      <c r="R157" s="36" t="s">
        <v>61</v>
      </c>
      <c r="S157" s="36"/>
      <c r="T157" s="36" t="s">
        <v>768</v>
      </c>
    </row>
    <row r="158" spans="1:21" hidden="1" x14ac:dyDescent="0.25">
      <c r="A158" s="2" t="s">
        <v>723</v>
      </c>
      <c r="B158" s="2" t="s">
        <v>755</v>
      </c>
      <c r="C158" s="2" t="s">
        <v>756</v>
      </c>
      <c r="D158" s="2" t="s">
        <v>757</v>
      </c>
      <c r="E158" s="2" t="s">
        <v>727</v>
      </c>
      <c r="F158" s="1" t="s">
        <v>335</v>
      </c>
      <c r="G158" s="2"/>
      <c r="H158" s="2"/>
      <c r="I158" s="8" t="s">
        <v>357</v>
      </c>
      <c r="J158" s="8" t="s">
        <v>61</v>
      </c>
      <c r="K158" s="2"/>
      <c r="L158" s="2"/>
      <c r="M158" s="2"/>
      <c r="N158" s="2"/>
      <c r="O158" s="2"/>
      <c r="P158" s="2" t="s">
        <v>758</v>
      </c>
      <c r="Q158" s="2" t="s">
        <v>61</v>
      </c>
      <c r="R158" s="36" t="s">
        <v>61</v>
      </c>
      <c r="S158" s="36" t="s">
        <v>61</v>
      </c>
      <c r="T158" s="36"/>
    </row>
    <row r="159" spans="1:21" ht="108" hidden="1" x14ac:dyDescent="0.25">
      <c r="A159" s="2" t="s">
        <v>723</v>
      </c>
      <c r="B159" s="2" t="s">
        <v>761</v>
      </c>
      <c r="C159" s="2" t="s">
        <v>762</v>
      </c>
      <c r="D159" s="2" t="s">
        <v>763</v>
      </c>
      <c r="E159" s="2" t="s">
        <v>727</v>
      </c>
      <c r="F159" s="1" t="s">
        <v>335</v>
      </c>
      <c r="G159" s="2"/>
      <c r="H159" s="2"/>
      <c r="I159" s="8" t="s">
        <v>760</v>
      </c>
      <c r="J159" s="8" t="s">
        <v>489</v>
      </c>
      <c r="K159" s="2"/>
      <c r="L159" s="2"/>
      <c r="M159" s="2"/>
      <c r="N159" s="2"/>
      <c r="O159" s="2" t="s">
        <v>1002</v>
      </c>
      <c r="P159" s="2" t="s">
        <v>759</v>
      </c>
      <c r="Q159" s="2" t="s">
        <v>1061</v>
      </c>
      <c r="R159" s="36" t="s">
        <v>61</v>
      </c>
      <c r="S159" s="112" t="s">
        <v>1011</v>
      </c>
      <c r="T159" s="36" t="s">
        <v>769</v>
      </c>
      <c r="U159" s="112"/>
    </row>
    <row r="160" spans="1:21" ht="48" hidden="1" x14ac:dyDescent="0.25">
      <c r="A160" s="2" t="s">
        <v>723</v>
      </c>
      <c r="B160" s="2" t="s">
        <v>1399</v>
      </c>
      <c r="C160" s="2" t="s">
        <v>884</v>
      </c>
      <c r="D160" s="2" t="s">
        <v>1398</v>
      </c>
      <c r="E160" s="2"/>
      <c r="F160" s="1" t="s">
        <v>335</v>
      </c>
      <c r="G160" s="2" t="s">
        <v>350</v>
      </c>
      <c r="H160" s="2"/>
      <c r="I160" s="8" t="s">
        <v>1121</v>
      </c>
      <c r="J160" s="8" t="s">
        <v>487</v>
      </c>
      <c r="K160" s="2" t="s">
        <v>1313</v>
      </c>
      <c r="L160" s="2"/>
      <c r="M160" s="2"/>
      <c r="N160" s="2"/>
      <c r="O160" s="2" t="s">
        <v>994</v>
      </c>
      <c r="P160" s="2"/>
      <c r="Q160" s="2"/>
      <c r="R160" s="36" t="s">
        <v>1400</v>
      </c>
      <c r="S160" s="36" t="s">
        <v>1401</v>
      </c>
      <c r="T160" s="36"/>
      <c r="U160" s="112"/>
    </row>
    <row r="161" spans="1:22" hidden="1" x14ac:dyDescent="0.25">
      <c r="A161" s="2" t="s">
        <v>771</v>
      </c>
      <c r="B161" s="2"/>
      <c r="C161" s="2" t="s">
        <v>572</v>
      </c>
      <c r="D161" s="2"/>
      <c r="E161" s="2"/>
      <c r="F161" s="2"/>
      <c r="G161" s="2"/>
      <c r="H161" s="2"/>
      <c r="I161" s="8" t="s">
        <v>772</v>
      </c>
      <c r="J161" s="8" t="s">
        <v>489</v>
      </c>
      <c r="K161" s="2"/>
      <c r="L161" s="2"/>
      <c r="M161" s="2" t="s">
        <v>773</v>
      </c>
      <c r="N161" s="2"/>
      <c r="O161" s="2"/>
      <c r="P161" s="2" t="s">
        <v>774</v>
      </c>
      <c r="Q161" s="2" t="s">
        <v>1332</v>
      </c>
      <c r="R161" s="36"/>
      <c r="S161" s="36" t="s">
        <v>61</v>
      </c>
      <c r="T161" s="36"/>
    </row>
    <row r="162" spans="1:22" hidden="1" x14ac:dyDescent="0.25">
      <c r="A162" s="2" t="s">
        <v>777</v>
      </c>
      <c r="B162" s="2">
        <v>71</v>
      </c>
      <c r="C162" s="2" t="s">
        <v>782</v>
      </c>
      <c r="D162" s="2"/>
      <c r="E162" s="2" t="s">
        <v>110</v>
      </c>
      <c r="F162" s="1" t="s">
        <v>335</v>
      </c>
      <c r="G162" s="2"/>
      <c r="H162" s="2"/>
      <c r="I162" s="8" t="s">
        <v>776</v>
      </c>
      <c r="J162" s="8" t="s">
        <v>61</v>
      </c>
      <c r="K162" s="2"/>
      <c r="L162" s="2"/>
      <c r="M162" s="2"/>
      <c r="N162" s="2"/>
      <c r="O162" s="2"/>
      <c r="P162" s="2" t="s">
        <v>775</v>
      </c>
      <c r="Q162" s="2" t="s">
        <v>61</v>
      </c>
      <c r="R162" s="36" t="s">
        <v>61</v>
      </c>
      <c r="S162" s="36" t="s">
        <v>61</v>
      </c>
      <c r="T162" s="36"/>
    </row>
    <row r="163" spans="1:22" hidden="1" x14ac:dyDescent="0.25">
      <c r="A163" s="2" t="s">
        <v>777</v>
      </c>
      <c r="B163" s="2">
        <v>10</v>
      </c>
      <c r="C163" s="2" t="s">
        <v>778</v>
      </c>
      <c r="D163" s="2"/>
      <c r="E163" s="2" t="s">
        <v>781</v>
      </c>
      <c r="F163" s="1" t="s">
        <v>335</v>
      </c>
      <c r="G163" s="2"/>
      <c r="H163" s="2"/>
      <c r="I163" s="8" t="s">
        <v>779</v>
      </c>
      <c r="J163" s="8" t="s">
        <v>61</v>
      </c>
      <c r="K163" s="2"/>
      <c r="L163" s="2"/>
      <c r="M163" s="2"/>
      <c r="N163" s="2"/>
      <c r="O163" s="2"/>
      <c r="P163" s="2" t="s">
        <v>780</v>
      </c>
      <c r="Q163" s="2" t="s">
        <v>61</v>
      </c>
      <c r="R163" s="36" t="s">
        <v>61</v>
      </c>
      <c r="S163" s="36" t="s">
        <v>61</v>
      </c>
      <c r="T163" s="36"/>
    </row>
    <row r="164" spans="1:22" ht="60" hidden="1" x14ac:dyDescent="0.25">
      <c r="A164" s="2" t="s">
        <v>327</v>
      </c>
      <c r="B164" s="2"/>
      <c r="C164" s="2"/>
      <c r="D164" s="2" t="s">
        <v>1013</v>
      </c>
      <c r="E164" s="2" t="s">
        <v>286</v>
      </c>
      <c r="F164" s="1" t="s">
        <v>335</v>
      </c>
      <c r="G164" s="2"/>
      <c r="H164" s="2"/>
      <c r="I164" s="8" t="s">
        <v>1359</v>
      </c>
      <c r="J164" s="8" t="s">
        <v>491</v>
      </c>
      <c r="K164" s="2" t="s">
        <v>1014</v>
      </c>
      <c r="L164" s="2"/>
      <c r="M164" s="2" t="s">
        <v>1015</v>
      </c>
      <c r="N164" s="2" t="s">
        <v>1016</v>
      </c>
      <c r="O164" s="2" t="s">
        <v>1017</v>
      </c>
      <c r="P164" s="2" t="s">
        <v>328</v>
      </c>
      <c r="Q164" s="2" t="s">
        <v>1035</v>
      </c>
      <c r="R164" s="36" t="s">
        <v>1333</v>
      </c>
      <c r="S164" s="36"/>
      <c r="T164" s="36" t="s">
        <v>1019</v>
      </c>
    </row>
    <row r="165" spans="1:22" ht="24" hidden="1" x14ac:dyDescent="0.25">
      <c r="A165" s="2" t="s">
        <v>1509</v>
      </c>
      <c r="B165" s="2"/>
      <c r="C165" s="2" t="s">
        <v>1510</v>
      </c>
      <c r="D165" s="2"/>
      <c r="E165" s="2"/>
      <c r="F165" s="1" t="s">
        <v>335</v>
      </c>
      <c r="G165" s="2" t="s">
        <v>118</v>
      </c>
      <c r="H165" s="2" t="s">
        <v>1089</v>
      </c>
      <c r="I165" s="8" t="s">
        <v>1088</v>
      </c>
      <c r="J165" s="8" t="s">
        <v>61</v>
      </c>
      <c r="K165" s="2"/>
      <c r="L165" s="2"/>
      <c r="M165" s="2"/>
      <c r="N165" s="2"/>
      <c r="O165" s="2"/>
      <c r="P165" s="2"/>
      <c r="Q165" s="2" t="s">
        <v>1211</v>
      </c>
      <c r="R165" s="36" t="s">
        <v>61</v>
      </c>
      <c r="S165" s="36" t="s">
        <v>1091</v>
      </c>
      <c r="T165" s="36" t="s">
        <v>1334</v>
      </c>
    </row>
    <row r="166" spans="1:22" ht="60" hidden="1" x14ac:dyDescent="0.25">
      <c r="A166" s="128" t="s">
        <v>412</v>
      </c>
      <c r="D166">
        <v>133</v>
      </c>
      <c r="F166" s="2" t="s">
        <v>344</v>
      </c>
      <c r="G166" t="s">
        <v>117</v>
      </c>
      <c r="H166" s="129" t="s">
        <v>1165</v>
      </c>
      <c r="I166" s="9" t="s">
        <v>318</v>
      </c>
      <c r="J166" s="9" t="s">
        <v>61</v>
      </c>
      <c r="L166" s="1" t="s">
        <v>14</v>
      </c>
      <c r="P166" s="65" t="s">
        <v>1508</v>
      </c>
      <c r="Q166" s="65" t="s">
        <v>61</v>
      </c>
      <c r="T166" s="59" t="s">
        <v>1166</v>
      </c>
    </row>
    <row r="167" spans="1:22" hidden="1" x14ac:dyDescent="0.25"/>
    <row r="168" spans="1:22" ht="48" hidden="1" x14ac:dyDescent="0.25">
      <c r="A168" s="78" t="s">
        <v>418</v>
      </c>
      <c r="D168">
        <v>1094</v>
      </c>
      <c r="F168" s="78" t="s">
        <v>335</v>
      </c>
      <c r="G168" t="s">
        <v>61</v>
      </c>
      <c r="H168" t="s">
        <v>61</v>
      </c>
      <c r="I168" s="9" t="s">
        <v>1174</v>
      </c>
      <c r="J168" s="9" t="s">
        <v>487</v>
      </c>
      <c r="K168" t="s">
        <v>1175</v>
      </c>
      <c r="L168" t="s">
        <v>14</v>
      </c>
      <c r="N168" s="78" t="s">
        <v>420</v>
      </c>
      <c r="O168" s="79" t="s">
        <v>420</v>
      </c>
      <c r="Q168" t="s">
        <v>61</v>
      </c>
      <c r="R168" s="59" t="s">
        <v>61</v>
      </c>
      <c r="T168" s="59" t="s">
        <v>1176</v>
      </c>
    </row>
    <row r="169" spans="1:22" ht="48" hidden="1" x14ac:dyDescent="0.25">
      <c r="A169" s="2" t="s">
        <v>433</v>
      </c>
      <c r="B169" s="2" t="s">
        <v>1279</v>
      </c>
      <c r="C169" s="2" t="s">
        <v>1280</v>
      </c>
      <c r="D169" s="2"/>
      <c r="E169" s="2" t="s">
        <v>467</v>
      </c>
      <c r="F169" s="2" t="s">
        <v>1512</v>
      </c>
      <c r="G169" s="2" t="s">
        <v>61</v>
      </c>
      <c r="H169" s="2" t="s">
        <v>61</v>
      </c>
      <c r="I169" s="8" t="s">
        <v>1297</v>
      </c>
      <c r="J169" s="8" t="s">
        <v>61</v>
      </c>
      <c r="K169" s="2"/>
      <c r="L169" s="2" t="s">
        <v>14</v>
      </c>
      <c r="M169" s="2"/>
      <c r="N169" s="2"/>
      <c r="O169" s="2" t="s">
        <v>338</v>
      </c>
      <c r="P169" s="1" t="s">
        <v>1298</v>
      </c>
      <c r="Q169" s="2" t="s">
        <v>61</v>
      </c>
      <c r="R169" s="36" t="s">
        <v>61</v>
      </c>
      <c r="S169" s="36" t="s">
        <v>61</v>
      </c>
      <c r="T169" s="36" t="s">
        <v>1299</v>
      </c>
    </row>
    <row r="170" spans="1:22" ht="60" hidden="1" x14ac:dyDescent="0.25">
      <c r="A170" t="s">
        <v>1383</v>
      </c>
      <c r="D170" t="s">
        <v>1387</v>
      </c>
      <c r="F170" s="1" t="s">
        <v>335</v>
      </c>
      <c r="I170" s="9" t="s">
        <v>1384</v>
      </c>
      <c r="J170" s="9" t="s">
        <v>722</v>
      </c>
      <c r="K170" t="s">
        <v>1385</v>
      </c>
      <c r="O170" t="s">
        <v>163</v>
      </c>
      <c r="Q170" t="s">
        <v>1035</v>
      </c>
      <c r="S170" s="59" t="s">
        <v>1386</v>
      </c>
    </row>
    <row r="171" spans="1:22" ht="60" hidden="1" x14ac:dyDescent="0.25">
      <c r="A171" t="s">
        <v>1445</v>
      </c>
      <c r="B171">
        <v>136</v>
      </c>
      <c r="C171">
        <v>55</v>
      </c>
      <c r="D171" t="s">
        <v>1446</v>
      </c>
      <c r="F171" s="142" t="s">
        <v>335</v>
      </c>
      <c r="G171" t="s">
        <v>10</v>
      </c>
      <c r="H171" t="s">
        <v>1447</v>
      </c>
      <c r="I171" s="9" t="s">
        <v>1448</v>
      </c>
      <c r="J171" s="9" t="s">
        <v>489</v>
      </c>
      <c r="K171" t="s">
        <v>1393</v>
      </c>
      <c r="L171" t="s">
        <v>11</v>
      </c>
      <c r="N171" t="s">
        <v>376</v>
      </c>
      <c r="O171" t="s">
        <v>718</v>
      </c>
      <c r="Q171" t="s">
        <v>1035</v>
      </c>
      <c r="R171" s="59" t="s">
        <v>1449</v>
      </c>
    </row>
    <row r="172" spans="1:22" ht="108" hidden="1" x14ac:dyDescent="0.25">
      <c r="A172" t="s">
        <v>1445</v>
      </c>
      <c r="B172">
        <v>138</v>
      </c>
      <c r="C172">
        <v>55</v>
      </c>
      <c r="D172" t="s">
        <v>1446</v>
      </c>
      <c r="F172" s="142" t="s">
        <v>335</v>
      </c>
      <c r="G172" t="s">
        <v>10</v>
      </c>
      <c r="H172" t="s">
        <v>1450</v>
      </c>
      <c r="I172" s="9" t="s">
        <v>1451</v>
      </c>
      <c r="J172" s="9" t="s">
        <v>489</v>
      </c>
      <c r="K172" t="s">
        <v>67</v>
      </c>
      <c r="L172" t="s">
        <v>11</v>
      </c>
      <c r="N172" t="s">
        <v>376</v>
      </c>
      <c r="O172" t="s">
        <v>718</v>
      </c>
      <c r="Q172">
        <v>106</v>
      </c>
      <c r="R172" s="59" t="s">
        <v>1452</v>
      </c>
      <c r="T172" s="59" t="s">
        <v>1453</v>
      </c>
    </row>
    <row r="173" spans="1:22" ht="96" hidden="1" x14ac:dyDescent="0.25">
      <c r="A173" t="s">
        <v>1445</v>
      </c>
      <c r="B173">
        <v>139</v>
      </c>
      <c r="C173">
        <v>55</v>
      </c>
      <c r="D173" t="s">
        <v>1446</v>
      </c>
      <c r="F173" s="142" t="s">
        <v>335</v>
      </c>
      <c r="G173" t="s">
        <v>10</v>
      </c>
      <c r="H173" t="s">
        <v>1450</v>
      </c>
      <c r="I173" s="9" t="s">
        <v>645</v>
      </c>
      <c r="J173" s="9" t="s">
        <v>497</v>
      </c>
      <c r="K173" t="s">
        <v>701</v>
      </c>
      <c r="L173" t="s">
        <v>11</v>
      </c>
      <c r="N173" t="s">
        <v>376</v>
      </c>
      <c r="O173" t="s">
        <v>718</v>
      </c>
      <c r="Q173" t="s">
        <v>1035</v>
      </c>
      <c r="R173" s="59" t="s">
        <v>1454</v>
      </c>
      <c r="T173" s="144" t="s">
        <v>1455</v>
      </c>
      <c r="V173" s="143"/>
    </row>
    <row r="174" spans="1:22" ht="72" hidden="1" x14ac:dyDescent="0.25">
      <c r="A174" t="s">
        <v>1445</v>
      </c>
      <c r="B174">
        <v>140</v>
      </c>
      <c r="C174">
        <v>55</v>
      </c>
      <c r="D174" t="s">
        <v>1446</v>
      </c>
      <c r="F174" s="142" t="s">
        <v>335</v>
      </c>
      <c r="G174" t="s">
        <v>10</v>
      </c>
      <c r="H174" t="s">
        <v>1450</v>
      </c>
      <c r="I174" s="9" t="s">
        <v>1456</v>
      </c>
      <c r="J174" s="9" t="s">
        <v>489</v>
      </c>
      <c r="K174" t="s">
        <v>1393</v>
      </c>
      <c r="L174" t="s">
        <v>11</v>
      </c>
      <c r="N174" t="s">
        <v>376</v>
      </c>
      <c r="O174" t="s">
        <v>718</v>
      </c>
      <c r="Q174" t="s">
        <v>1035</v>
      </c>
      <c r="R174" s="59" t="s">
        <v>1457</v>
      </c>
      <c r="T174" s="59" t="s">
        <v>1501</v>
      </c>
    </row>
    <row r="175" spans="1:22" ht="84" hidden="1" x14ac:dyDescent="0.25">
      <c r="A175" t="s">
        <v>1445</v>
      </c>
      <c r="B175">
        <v>141</v>
      </c>
      <c r="C175">
        <v>55</v>
      </c>
      <c r="D175" t="s">
        <v>1446</v>
      </c>
      <c r="F175" s="142" t="s">
        <v>335</v>
      </c>
      <c r="G175" t="s">
        <v>10</v>
      </c>
      <c r="H175" t="s">
        <v>1450</v>
      </c>
      <c r="I175" s="9" t="s">
        <v>477</v>
      </c>
      <c r="J175" s="9" t="s">
        <v>484</v>
      </c>
      <c r="K175" t="s">
        <v>1071</v>
      </c>
      <c r="L175" t="s">
        <v>11</v>
      </c>
      <c r="N175" t="s">
        <v>376</v>
      </c>
      <c r="O175" t="s">
        <v>718</v>
      </c>
      <c r="Q175" t="s">
        <v>1329</v>
      </c>
      <c r="R175" s="59" t="s">
        <v>1458</v>
      </c>
      <c r="T175" s="59" t="s">
        <v>1459</v>
      </c>
    </row>
    <row r="176" spans="1:22" ht="60" hidden="1" x14ac:dyDescent="0.25">
      <c r="A176" t="s">
        <v>1445</v>
      </c>
      <c r="B176">
        <v>144</v>
      </c>
      <c r="C176">
        <v>55</v>
      </c>
      <c r="D176" t="s">
        <v>1446</v>
      </c>
      <c r="F176" s="142" t="s">
        <v>335</v>
      </c>
      <c r="G176" t="s">
        <v>350</v>
      </c>
      <c r="H176" t="s">
        <v>1460</v>
      </c>
      <c r="I176" s="9" t="s">
        <v>1461</v>
      </c>
      <c r="J176" s="9" t="s">
        <v>489</v>
      </c>
      <c r="K176" t="s">
        <v>52</v>
      </c>
      <c r="L176" t="s">
        <v>14</v>
      </c>
      <c r="N176" t="s">
        <v>376</v>
      </c>
      <c r="O176" t="s">
        <v>718</v>
      </c>
      <c r="Q176" t="s">
        <v>61</v>
      </c>
      <c r="R176" s="59" t="s">
        <v>1462</v>
      </c>
      <c r="T176" s="59" t="s">
        <v>1463</v>
      </c>
    </row>
    <row r="177" spans="1:20" ht="72" hidden="1" x14ac:dyDescent="0.25">
      <c r="A177" t="s">
        <v>1445</v>
      </c>
      <c r="B177" t="s">
        <v>1464</v>
      </c>
      <c r="C177">
        <v>55</v>
      </c>
      <c r="D177" t="s">
        <v>1446</v>
      </c>
      <c r="F177" s="142" t="s">
        <v>335</v>
      </c>
      <c r="G177" t="s">
        <v>10</v>
      </c>
      <c r="I177" s="9" t="s">
        <v>1465</v>
      </c>
      <c r="J177" s="9" t="s">
        <v>489</v>
      </c>
      <c r="K177" t="s">
        <v>1466</v>
      </c>
      <c r="L177" t="s">
        <v>11</v>
      </c>
      <c r="N177" t="s">
        <v>376</v>
      </c>
      <c r="O177" t="s">
        <v>718</v>
      </c>
      <c r="Q177" t="s">
        <v>1467</v>
      </c>
      <c r="R177" s="59" t="s">
        <v>1468</v>
      </c>
      <c r="T177" s="59" t="s">
        <v>1469</v>
      </c>
    </row>
    <row r="178" spans="1:20" ht="96" hidden="1" x14ac:dyDescent="0.25">
      <c r="A178" t="s">
        <v>1445</v>
      </c>
      <c r="B178" t="s">
        <v>1470</v>
      </c>
      <c r="C178">
        <v>55</v>
      </c>
      <c r="D178" t="s">
        <v>1446</v>
      </c>
      <c r="F178" s="142" t="s">
        <v>335</v>
      </c>
      <c r="G178" t="s">
        <v>10</v>
      </c>
      <c r="I178" s="9" t="s">
        <v>1465</v>
      </c>
      <c r="J178" s="9" t="s">
        <v>489</v>
      </c>
      <c r="K178" t="s">
        <v>1393</v>
      </c>
      <c r="L178" t="s">
        <v>11</v>
      </c>
      <c r="N178" t="s">
        <v>376</v>
      </c>
      <c r="O178" t="s">
        <v>718</v>
      </c>
      <c r="Q178" t="s">
        <v>1035</v>
      </c>
      <c r="R178" s="59" t="s">
        <v>1471</v>
      </c>
    </row>
    <row r="179" spans="1:20" ht="120" hidden="1" x14ac:dyDescent="0.25">
      <c r="A179" t="s">
        <v>1445</v>
      </c>
      <c r="B179" t="s">
        <v>1472</v>
      </c>
      <c r="C179">
        <v>55</v>
      </c>
      <c r="D179" t="s">
        <v>1446</v>
      </c>
      <c r="F179" s="142" t="s">
        <v>335</v>
      </c>
      <c r="G179" t="s">
        <v>10</v>
      </c>
      <c r="I179" s="9" t="s">
        <v>1473</v>
      </c>
      <c r="J179" s="9" t="s">
        <v>484</v>
      </c>
      <c r="K179" t="s">
        <v>38</v>
      </c>
      <c r="L179" t="s">
        <v>11</v>
      </c>
      <c r="N179" t="s">
        <v>376</v>
      </c>
      <c r="O179" t="s">
        <v>718</v>
      </c>
      <c r="Q179" t="s">
        <v>1035</v>
      </c>
      <c r="R179" s="59" t="s">
        <v>1474</v>
      </c>
      <c r="T179" s="59" t="s">
        <v>1463</v>
      </c>
    </row>
    <row r="180" spans="1:20" ht="120" hidden="1" x14ac:dyDescent="0.25">
      <c r="A180" t="s">
        <v>1445</v>
      </c>
      <c r="B180">
        <v>153</v>
      </c>
      <c r="C180">
        <v>55</v>
      </c>
      <c r="D180" t="s">
        <v>1446</v>
      </c>
      <c r="F180" s="142" t="s">
        <v>335</v>
      </c>
      <c r="G180" t="s">
        <v>118</v>
      </c>
      <c r="H180" t="s">
        <v>1475</v>
      </c>
      <c r="I180" s="9" t="s">
        <v>1150</v>
      </c>
      <c r="J180" s="9" t="s">
        <v>484</v>
      </c>
      <c r="K180" t="s">
        <v>1190</v>
      </c>
      <c r="L180" t="s">
        <v>14</v>
      </c>
      <c r="N180" t="s">
        <v>376</v>
      </c>
      <c r="O180" t="s">
        <v>718</v>
      </c>
      <c r="Q180" t="s">
        <v>1495</v>
      </c>
      <c r="R180" s="59" t="s">
        <v>1496</v>
      </c>
      <c r="T180" s="59" t="s">
        <v>1476</v>
      </c>
    </row>
    <row r="181" spans="1:20" ht="132" hidden="1" x14ac:dyDescent="0.25">
      <c r="A181" t="s">
        <v>1445</v>
      </c>
      <c r="B181">
        <v>154</v>
      </c>
      <c r="C181">
        <v>55</v>
      </c>
      <c r="D181" t="s">
        <v>1446</v>
      </c>
      <c r="F181" s="142" t="s">
        <v>335</v>
      </c>
      <c r="G181" t="s">
        <v>118</v>
      </c>
      <c r="H181" t="s">
        <v>1477</v>
      </c>
      <c r="I181" s="9" t="s">
        <v>1478</v>
      </c>
      <c r="J181" s="9" t="s">
        <v>489</v>
      </c>
      <c r="K181" t="s">
        <v>1182</v>
      </c>
      <c r="L181" t="s">
        <v>11</v>
      </c>
      <c r="N181" t="s">
        <v>376</v>
      </c>
      <c r="O181" t="s">
        <v>718</v>
      </c>
      <c r="Q181" t="s">
        <v>1396</v>
      </c>
      <c r="R181" s="59" t="s">
        <v>1479</v>
      </c>
    </row>
    <row r="182" spans="1:20" ht="84" hidden="1" x14ac:dyDescent="0.25">
      <c r="A182" t="s">
        <v>1445</v>
      </c>
      <c r="B182" t="s">
        <v>1480</v>
      </c>
      <c r="C182">
        <v>55</v>
      </c>
      <c r="D182" t="s">
        <v>1446</v>
      </c>
      <c r="F182" s="142" t="s">
        <v>335</v>
      </c>
      <c r="G182" t="s">
        <v>10</v>
      </c>
      <c r="I182" s="9" t="s">
        <v>1481</v>
      </c>
      <c r="J182" s="9" t="s">
        <v>489</v>
      </c>
      <c r="K182" t="s">
        <v>83</v>
      </c>
      <c r="L182" t="s">
        <v>11</v>
      </c>
      <c r="N182" t="s">
        <v>376</v>
      </c>
      <c r="O182" t="s">
        <v>718</v>
      </c>
      <c r="Q182" t="s">
        <v>1035</v>
      </c>
      <c r="R182" s="59" t="s">
        <v>1482</v>
      </c>
      <c r="T182" s="59" t="s">
        <v>1483</v>
      </c>
    </row>
    <row r="183" spans="1:20" ht="120" hidden="1" x14ac:dyDescent="0.25">
      <c r="A183" t="s">
        <v>1445</v>
      </c>
      <c r="B183" t="s">
        <v>1484</v>
      </c>
      <c r="C183">
        <v>55</v>
      </c>
      <c r="D183" t="s">
        <v>1446</v>
      </c>
      <c r="F183" s="142" t="s">
        <v>335</v>
      </c>
      <c r="G183" t="s">
        <v>10</v>
      </c>
      <c r="I183" s="9" t="s">
        <v>1485</v>
      </c>
      <c r="J183" s="9" t="s">
        <v>497</v>
      </c>
      <c r="K183" t="s">
        <v>1486</v>
      </c>
      <c r="L183" t="s">
        <v>11</v>
      </c>
      <c r="N183" t="s">
        <v>376</v>
      </c>
      <c r="O183" t="s">
        <v>718</v>
      </c>
      <c r="Q183" t="s">
        <v>1035</v>
      </c>
      <c r="R183" s="59" t="s">
        <v>1487</v>
      </c>
      <c r="T183" s="59" t="s">
        <v>1488</v>
      </c>
    </row>
    <row r="184" spans="1:20" ht="108" hidden="1" x14ac:dyDescent="0.25">
      <c r="A184" t="s">
        <v>1445</v>
      </c>
      <c r="B184" t="s">
        <v>1489</v>
      </c>
      <c r="C184">
        <v>55</v>
      </c>
      <c r="D184" t="s">
        <v>1446</v>
      </c>
      <c r="F184" s="142" t="s">
        <v>335</v>
      </c>
      <c r="G184" t="s">
        <v>10</v>
      </c>
      <c r="I184" s="9" t="s">
        <v>1490</v>
      </c>
      <c r="J184" s="9" t="s">
        <v>491</v>
      </c>
      <c r="K184" t="s">
        <v>1203</v>
      </c>
      <c r="L184" t="s">
        <v>11</v>
      </c>
      <c r="N184" t="s">
        <v>376</v>
      </c>
      <c r="O184" t="s">
        <v>718</v>
      </c>
      <c r="Q184" t="s">
        <v>1035</v>
      </c>
      <c r="R184" s="59" t="s">
        <v>1491</v>
      </c>
      <c r="T184" s="59" t="s">
        <v>1492</v>
      </c>
    </row>
    <row r="185" spans="1:20" ht="132" hidden="1" x14ac:dyDescent="0.25">
      <c r="A185" t="s">
        <v>1445</v>
      </c>
      <c r="B185" t="s">
        <v>1493</v>
      </c>
      <c r="C185">
        <v>55</v>
      </c>
      <c r="D185" t="s">
        <v>1446</v>
      </c>
      <c r="F185" s="142" t="s">
        <v>335</v>
      </c>
      <c r="G185" t="s">
        <v>10</v>
      </c>
      <c r="I185" s="9" t="s">
        <v>645</v>
      </c>
      <c r="J185" s="9" t="s">
        <v>497</v>
      </c>
      <c r="K185" t="s">
        <v>1109</v>
      </c>
      <c r="L185" t="s">
        <v>11</v>
      </c>
      <c r="N185" t="s">
        <v>376</v>
      </c>
      <c r="O185" t="s">
        <v>718</v>
      </c>
      <c r="Q185" t="s">
        <v>1035</v>
      </c>
      <c r="R185" s="59" t="s">
        <v>1494</v>
      </c>
    </row>
    <row r="186" spans="1:20" ht="72" hidden="1" x14ac:dyDescent="0.25">
      <c r="A186" t="s">
        <v>1445</v>
      </c>
      <c r="B186" t="s">
        <v>1513</v>
      </c>
      <c r="C186">
        <v>146</v>
      </c>
      <c r="D186" t="s">
        <v>1514</v>
      </c>
      <c r="F186" s="142" t="s">
        <v>335</v>
      </c>
      <c r="G186" t="s">
        <v>10</v>
      </c>
      <c r="I186" s="9" t="s">
        <v>1515</v>
      </c>
      <c r="J186" s="9" t="s">
        <v>357</v>
      </c>
      <c r="K186" t="s">
        <v>1516</v>
      </c>
      <c r="L186" t="s">
        <v>14</v>
      </c>
      <c r="N186" t="s">
        <v>376</v>
      </c>
      <c r="O186" t="s">
        <v>1517</v>
      </c>
      <c r="Q186" t="s">
        <v>357</v>
      </c>
      <c r="R186" s="59" t="s">
        <v>1518</v>
      </c>
    </row>
    <row r="187" spans="1:20" ht="96" hidden="1" x14ac:dyDescent="0.25">
      <c r="A187" t="s">
        <v>1445</v>
      </c>
      <c r="B187" t="s">
        <v>1519</v>
      </c>
      <c r="C187" t="s">
        <v>1554</v>
      </c>
      <c r="D187" t="s">
        <v>1555</v>
      </c>
      <c r="F187" s="142" t="s">
        <v>335</v>
      </c>
      <c r="G187" t="s">
        <v>10</v>
      </c>
      <c r="I187" s="9" t="s">
        <v>477</v>
      </c>
      <c r="J187" s="9" t="s">
        <v>484</v>
      </c>
      <c r="K187" t="s">
        <v>67</v>
      </c>
      <c r="L187" t="s">
        <v>11</v>
      </c>
      <c r="N187" t="s">
        <v>376</v>
      </c>
      <c r="O187" t="s">
        <v>1517</v>
      </c>
      <c r="Q187" t="s">
        <v>1035</v>
      </c>
      <c r="R187" s="59" t="s">
        <v>1520</v>
      </c>
    </row>
    <row r="188" spans="1:20" ht="96" hidden="1" x14ac:dyDescent="0.25">
      <c r="A188" t="s">
        <v>1445</v>
      </c>
      <c r="B188" t="s">
        <v>1521</v>
      </c>
      <c r="C188" t="s">
        <v>1554</v>
      </c>
      <c r="D188" t="s">
        <v>1555</v>
      </c>
      <c r="F188" s="142" t="s">
        <v>335</v>
      </c>
      <c r="G188" t="s">
        <v>10</v>
      </c>
      <c r="I188" s="9" t="s">
        <v>477</v>
      </c>
      <c r="J188" s="9" t="s">
        <v>484</v>
      </c>
      <c r="K188" t="s">
        <v>67</v>
      </c>
      <c r="L188" t="s">
        <v>11</v>
      </c>
      <c r="N188" t="s">
        <v>376</v>
      </c>
      <c r="O188" t="s">
        <v>1517</v>
      </c>
      <c r="Q188" t="s">
        <v>1035</v>
      </c>
      <c r="R188" s="59" t="s">
        <v>1522</v>
      </c>
    </row>
    <row r="189" spans="1:20" ht="96" hidden="1" x14ac:dyDescent="0.25">
      <c r="A189" t="s">
        <v>1445</v>
      </c>
      <c r="B189" t="s">
        <v>1523</v>
      </c>
      <c r="C189">
        <v>146</v>
      </c>
      <c r="D189" t="s">
        <v>1514</v>
      </c>
      <c r="F189" s="142" t="s">
        <v>335</v>
      </c>
      <c r="G189" t="s">
        <v>118</v>
      </c>
      <c r="I189" s="9" t="s">
        <v>208</v>
      </c>
      <c r="J189" s="9" t="s">
        <v>508</v>
      </c>
      <c r="K189" t="s">
        <v>1524</v>
      </c>
      <c r="L189" t="s">
        <v>11</v>
      </c>
      <c r="N189" t="s">
        <v>376</v>
      </c>
      <c r="O189" t="s">
        <v>1517</v>
      </c>
      <c r="Q189" t="s">
        <v>1035</v>
      </c>
      <c r="R189" s="59" t="s">
        <v>1525</v>
      </c>
    </row>
    <row r="190" spans="1:20" ht="348" hidden="1" x14ac:dyDescent="0.25">
      <c r="A190" t="s">
        <v>1445</v>
      </c>
      <c r="B190" t="s">
        <v>1526</v>
      </c>
      <c r="C190">
        <v>146</v>
      </c>
      <c r="D190" t="s">
        <v>1514</v>
      </c>
      <c r="F190" s="142" t="s">
        <v>335</v>
      </c>
      <c r="G190" t="s">
        <v>10</v>
      </c>
      <c r="I190" s="9" t="s">
        <v>1527</v>
      </c>
      <c r="J190" s="9" t="s">
        <v>492</v>
      </c>
      <c r="K190" t="s">
        <v>1528</v>
      </c>
      <c r="L190" t="s">
        <v>1529</v>
      </c>
      <c r="N190" t="s">
        <v>376</v>
      </c>
      <c r="O190" t="s">
        <v>1517</v>
      </c>
      <c r="Q190" t="s">
        <v>1035</v>
      </c>
      <c r="R190" s="59" t="s">
        <v>1530</v>
      </c>
    </row>
    <row r="191" spans="1:20" ht="228" hidden="1" x14ac:dyDescent="0.25">
      <c r="A191" t="s">
        <v>1445</v>
      </c>
      <c r="B191" t="s">
        <v>1531</v>
      </c>
      <c r="C191">
        <v>146</v>
      </c>
      <c r="D191" t="s">
        <v>1514</v>
      </c>
      <c r="F191" s="142" t="s">
        <v>335</v>
      </c>
      <c r="G191" t="s">
        <v>10</v>
      </c>
      <c r="I191" s="9" t="s">
        <v>1532</v>
      </c>
      <c r="J191" s="9" t="s">
        <v>492</v>
      </c>
      <c r="K191" t="s">
        <v>1533</v>
      </c>
      <c r="L191" t="s">
        <v>14</v>
      </c>
      <c r="N191" t="s">
        <v>376</v>
      </c>
      <c r="O191" t="s">
        <v>1517</v>
      </c>
      <c r="Q191" t="s">
        <v>1035</v>
      </c>
      <c r="R191" s="59" t="s">
        <v>1534</v>
      </c>
    </row>
    <row r="192" spans="1:20" ht="144" hidden="1" x14ac:dyDescent="0.25">
      <c r="A192" t="s">
        <v>1445</v>
      </c>
      <c r="B192" t="s">
        <v>1535</v>
      </c>
      <c r="C192" t="s">
        <v>1554</v>
      </c>
      <c r="D192" t="s">
        <v>1556</v>
      </c>
      <c r="F192" s="142" t="s">
        <v>335</v>
      </c>
      <c r="G192" t="s">
        <v>10</v>
      </c>
      <c r="I192" s="9" t="s">
        <v>477</v>
      </c>
      <c r="J192" s="9" t="s">
        <v>484</v>
      </c>
      <c r="K192" t="s">
        <v>1096</v>
      </c>
      <c r="L192" t="s">
        <v>11</v>
      </c>
      <c r="N192" t="s">
        <v>376</v>
      </c>
      <c r="O192" t="s">
        <v>1537</v>
      </c>
      <c r="Q192" t="s">
        <v>1538</v>
      </c>
      <c r="R192" s="59" t="s">
        <v>1539</v>
      </c>
    </row>
    <row r="193" spans="1:18" ht="168" hidden="1" x14ac:dyDescent="0.25">
      <c r="A193" t="s">
        <v>1445</v>
      </c>
      <c r="B193" t="s">
        <v>1540</v>
      </c>
      <c r="C193">
        <v>162</v>
      </c>
      <c r="D193" t="s">
        <v>1536</v>
      </c>
      <c r="F193" s="142" t="s">
        <v>335</v>
      </c>
      <c r="G193" t="s">
        <v>10</v>
      </c>
      <c r="I193" s="9" t="s">
        <v>1541</v>
      </c>
      <c r="J193" s="9" t="s">
        <v>1542</v>
      </c>
      <c r="K193" t="s">
        <v>1203</v>
      </c>
      <c r="L193" t="s">
        <v>11</v>
      </c>
      <c r="N193" t="s">
        <v>376</v>
      </c>
      <c r="O193" t="s">
        <v>1537</v>
      </c>
      <c r="Q193" t="s">
        <v>1543</v>
      </c>
      <c r="R193" s="59" t="s">
        <v>1544</v>
      </c>
    </row>
    <row r="194" spans="1:18" ht="96" hidden="1" x14ac:dyDescent="0.25">
      <c r="A194" t="s">
        <v>1445</v>
      </c>
      <c r="B194">
        <v>423</v>
      </c>
      <c r="C194">
        <v>491</v>
      </c>
      <c r="D194" t="s">
        <v>1545</v>
      </c>
      <c r="F194" s="142" t="s">
        <v>335</v>
      </c>
      <c r="G194" t="s">
        <v>10</v>
      </c>
      <c r="I194" s="9" t="s">
        <v>1546</v>
      </c>
      <c r="J194" s="9" t="s">
        <v>496</v>
      </c>
      <c r="K194" t="s">
        <v>1120</v>
      </c>
      <c r="L194" t="s">
        <v>11</v>
      </c>
      <c r="N194" t="s">
        <v>376</v>
      </c>
      <c r="O194" t="s">
        <v>1547</v>
      </c>
      <c r="Q194" t="s">
        <v>1035</v>
      </c>
      <c r="R194" s="59" t="s">
        <v>1548</v>
      </c>
    </row>
    <row r="195" spans="1:18" ht="108" hidden="1" x14ac:dyDescent="0.25">
      <c r="A195" t="s">
        <v>1445</v>
      </c>
      <c r="B195" t="s">
        <v>1549</v>
      </c>
      <c r="C195">
        <v>120</v>
      </c>
      <c r="D195" t="s">
        <v>1550</v>
      </c>
      <c r="F195" s="142" t="s">
        <v>335</v>
      </c>
      <c r="G195" t="s">
        <v>10</v>
      </c>
      <c r="I195" s="9" t="s">
        <v>346</v>
      </c>
      <c r="J195" s="9" t="s">
        <v>493</v>
      </c>
      <c r="K195" t="s">
        <v>1551</v>
      </c>
      <c r="L195" t="s">
        <v>11</v>
      </c>
      <c r="N195" t="s">
        <v>376</v>
      </c>
      <c r="O195" t="s">
        <v>1552</v>
      </c>
      <c r="Q195" t="s">
        <v>1035</v>
      </c>
      <c r="R195" s="59" t="s">
        <v>1553</v>
      </c>
    </row>
  </sheetData>
  <autoFilter ref="A1:T195" xr:uid="{2994533F-3D33-49E5-8415-D19E37BE0438}">
    <filterColumn colId="9">
      <filters>
        <filter val="Saciro"/>
      </filters>
    </filterColumn>
  </autoFilter>
  <phoneticPr fontId="3"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95CC3-B78B-4EE4-8A58-CD58C2F0B18A}">
  <dimension ref="A1:F5"/>
  <sheetViews>
    <sheetView workbookViewId="0">
      <selection activeCell="D4" sqref="D4"/>
    </sheetView>
  </sheetViews>
  <sheetFormatPr baseColWidth="10" defaultColWidth="12" defaultRowHeight="15" x14ac:dyDescent="0.25"/>
  <cols>
    <col min="1" max="16384" width="12" style="131"/>
  </cols>
  <sheetData>
    <row r="1" spans="1:6" x14ac:dyDescent="0.25">
      <c r="D1" s="131" t="s">
        <v>1379</v>
      </c>
      <c r="E1" s="131" t="s">
        <v>1378</v>
      </c>
    </row>
    <row r="2" spans="1:6" x14ac:dyDescent="0.25">
      <c r="A2" s="131" t="s">
        <v>1377</v>
      </c>
      <c r="B2" s="131" t="s">
        <v>1376</v>
      </c>
      <c r="C2" s="131" t="s">
        <v>1375</v>
      </c>
      <c r="D2" s="131" t="s">
        <v>1374</v>
      </c>
      <c r="E2" s="131" t="s">
        <v>1373</v>
      </c>
    </row>
    <row r="3" spans="1:6" x14ac:dyDescent="0.25">
      <c r="B3" s="131" t="s">
        <v>1372</v>
      </c>
      <c r="C3" s="131" t="s">
        <v>1371</v>
      </c>
      <c r="D3" s="131" t="s">
        <v>1370</v>
      </c>
      <c r="F3" s="131" t="s">
        <v>1369</v>
      </c>
    </row>
    <row r="4" spans="1:6" x14ac:dyDescent="0.25">
      <c r="B4" s="131" t="s">
        <v>1368</v>
      </c>
      <c r="C4" s="131" t="s">
        <v>1367</v>
      </c>
      <c r="D4" s="131" t="s">
        <v>1366</v>
      </c>
    </row>
    <row r="5" spans="1:6" x14ac:dyDescent="0.25">
      <c r="B5" s="131" t="s">
        <v>1365</v>
      </c>
      <c r="C5" s="131" t="s">
        <v>1364</v>
      </c>
      <c r="D5" s="131" t="s">
        <v>1363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5353B-4659-429D-B196-6F18E966165E}">
  <dimension ref="A1:AA10"/>
  <sheetViews>
    <sheetView topLeftCell="F1" workbookViewId="0">
      <selection activeCell="AA5" sqref="AA5"/>
    </sheetView>
  </sheetViews>
  <sheetFormatPr baseColWidth="10" defaultRowHeight="12" x14ac:dyDescent="0.25"/>
  <cols>
    <col min="20" max="20" width="25" customWidth="1"/>
  </cols>
  <sheetData>
    <row r="1" spans="1:27" ht="26.25" x14ac:dyDescent="0.25">
      <c r="A1" s="53" t="s">
        <v>512</v>
      </c>
      <c r="B1" s="54" t="s">
        <v>513</v>
      </c>
      <c r="C1" s="55" t="s">
        <v>514</v>
      </c>
      <c r="D1" s="55" t="s">
        <v>515</v>
      </c>
      <c r="E1" s="55" t="s">
        <v>91</v>
      </c>
      <c r="F1" s="55" t="s">
        <v>1</v>
      </c>
      <c r="G1" s="55" t="s">
        <v>2</v>
      </c>
      <c r="H1" s="55" t="s">
        <v>516</v>
      </c>
      <c r="I1" s="55" t="s">
        <v>517</v>
      </c>
      <c r="J1" s="55" t="s">
        <v>92</v>
      </c>
      <c r="K1" s="55" t="s">
        <v>4</v>
      </c>
      <c r="L1" s="55" t="s">
        <v>93</v>
      </c>
      <c r="M1" s="55" t="s">
        <v>94</v>
      </c>
      <c r="N1" s="55" t="s">
        <v>95</v>
      </c>
      <c r="O1" s="55" t="s">
        <v>96</v>
      </c>
      <c r="P1" s="55" t="s">
        <v>97</v>
      </c>
      <c r="Q1" s="55" t="s">
        <v>98</v>
      </c>
      <c r="R1" s="55" t="s">
        <v>5</v>
      </c>
      <c r="S1" s="55" t="s">
        <v>225</v>
      </c>
      <c r="T1" s="55" t="s">
        <v>226</v>
      </c>
      <c r="U1" s="55" t="s">
        <v>100</v>
      </c>
      <c r="V1" s="55" t="s">
        <v>86</v>
      </c>
      <c r="W1" s="55" t="s">
        <v>102</v>
      </c>
      <c r="X1" s="55" t="s">
        <v>3</v>
      </c>
      <c r="Y1" s="55" t="s">
        <v>518</v>
      </c>
      <c r="Z1" s="55" t="s">
        <v>519</v>
      </c>
      <c r="AA1" s="55" t="s">
        <v>520</v>
      </c>
    </row>
    <row r="2" spans="1:27" x14ac:dyDescent="0.25">
      <c r="A2" t="s">
        <v>104</v>
      </c>
      <c r="B2" s="56" t="s">
        <v>93</v>
      </c>
      <c r="C2" s="57" t="s">
        <v>521</v>
      </c>
      <c r="D2" s="57" t="s">
        <v>522</v>
      </c>
      <c r="E2" s="57" t="s">
        <v>523</v>
      </c>
      <c r="F2" s="57" t="s">
        <v>524</v>
      </c>
      <c r="G2" s="57" t="s">
        <v>525</v>
      </c>
      <c r="H2" s="57" t="s">
        <v>526</v>
      </c>
      <c r="J2" s="57" t="s">
        <v>106</v>
      </c>
      <c r="K2" s="57" t="s">
        <v>107</v>
      </c>
      <c r="N2" s="58">
        <v>1</v>
      </c>
      <c r="O2" s="58"/>
      <c r="P2" s="58">
        <v>3</v>
      </c>
      <c r="Q2">
        <v>4</v>
      </c>
      <c r="T2" s="113" t="s">
        <v>527</v>
      </c>
      <c r="V2">
        <v>61</v>
      </c>
      <c r="W2" t="s">
        <v>297</v>
      </c>
      <c r="X2" s="57" t="s">
        <v>528</v>
      </c>
      <c r="Y2" s="57" t="s">
        <v>334</v>
      </c>
      <c r="Z2" s="57" t="s">
        <v>115</v>
      </c>
      <c r="AA2" s="57" t="s">
        <v>529</v>
      </c>
    </row>
    <row r="3" spans="1:27" x14ac:dyDescent="0.25">
      <c r="A3" t="s">
        <v>104</v>
      </c>
      <c r="B3" s="56" t="s">
        <v>93</v>
      </c>
      <c r="C3" s="57" t="s">
        <v>530</v>
      </c>
      <c r="D3" s="57" t="s">
        <v>22</v>
      </c>
      <c r="E3" s="57" t="s">
        <v>523</v>
      </c>
      <c r="F3" s="57" t="s">
        <v>531</v>
      </c>
      <c r="G3" s="57" t="s">
        <v>532</v>
      </c>
      <c r="J3" t="s">
        <v>251</v>
      </c>
      <c r="K3" t="s">
        <v>252</v>
      </c>
      <c r="N3" s="58">
        <v>1</v>
      </c>
      <c r="O3" s="58"/>
      <c r="P3" s="58"/>
      <c r="Q3">
        <v>1</v>
      </c>
      <c r="T3" t="s">
        <v>533</v>
      </c>
      <c r="W3" t="s">
        <v>297</v>
      </c>
      <c r="X3" s="57" t="s">
        <v>534</v>
      </c>
      <c r="Y3" s="57" t="s">
        <v>535</v>
      </c>
      <c r="Z3" s="57" t="s">
        <v>536</v>
      </c>
      <c r="AA3" s="57" t="s">
        <v>537</v>
      </c>
    </row>
    <row r="4" spans="1:27" x14ac:dyDescent="0.25">
      <c r="A4" t="s">
        <v>104</v>
      </c>
      <c r="B4" s="56" t="s">
        <v>93</v>
      </c>
      <c r="C4" s="57" t="s">
        <v>538</v>
      </c>
      <c r="D4" s="57" t="s">
        <v>539</v>
      </c>
      <c r="E4" s="57" t="s">
        <v>523</v>
      </c>
      <c r="F4" s="57" t="s">
        <v>540</v>
      </c>
      <c r="G4" s="57" t="s">
        <v>541</v>
      </c>
      <c r="H4" s="57" t="s">
        <v>526</v>
      </c>
      <c r="J4" t="s">
        <v>106</v>
      </c>
      <c r="K4" t="s">
        <v>107</v>
      </c>
      <c r="N4" s="58">
        <v>1</v>
      </c>
      <c r="O4" s="58"/>
      <c r="P4" s="58"/>
      <c r="Q4">
        <v>1</v>
      </c>
      <c r="T4" s="113" t="s">
        <v>542</v>
      </c>
      <c r="V4">
        <v>62</v>
      </c>
      <c r="W4" t="s">
        <v>543</v>
      </c>
      <c r="X4" s="57" t="s">
        <v>528</v>
      </c>
      <c r="Y4" s="57" t="s">
        <v>334</v>
      </c>
      <c r="Z4" s="57" t="s">
        <v>536</v>
      </c>
      <c r="AA4" s="57" t="s">
        <v>544</v>
      </c>
    </row>
    <row r="5" spans="1:27" ht="360" x14ac:dyDescent="0.25">
      <c r="A5" t="s">
        <v>104</v>
      </c>
      <c r="B5" s="56" t="s">
        <v>93</v>
      </c>
      <c r="C5" s="57" t="s">
        <v>545</v>
      </c>
      <c r="D5" s="57" t="s">
        <v>546</v>
      </c>
      <c r="E5" s="57" t="s">
        <v>523</v>
      </c>
      <c r="F5" s="57" t="s">
        <v>547</v>
      </c>
      <c r="G5" s="57" t="s">
        <v>548</v>
      </c>
      <c r="H5" s="57" t="s">
        <v>526</v>
      </c>
      <c r="J5" s="57" t="s">
        <v>106</v>
      </c>
      <c r="K5" s="57" t="s">
        <v>107</v>
      </c>
      <c r="N5" s="58">
        <v>1</v>
      </c>
      <c r="O5" s="58"/>
      <c r="P5" s="58"/>
      <c r="Q5">
        <v>1</v>
      </c>
      <c r="T5" s="114" t="s">
        <v>704</v>
      </c>
      <c r="V5">
        <v>63</v>
      </c>
      <c r="W5" t="s">
        <v>549</v>
      </c>
      <c r="X5" s="57" t="s">
        <v>534</v>
      </c>
      <c r="Y5" s="57" t="s">
        <v>334</v>
      </c>
      <c r="Z5" s="57" t="s">
        <v>109</v>
      </c>
      <c r="AA5" s="56" t="s">
        <v>550</v>
      </c>
    </row>
    <row r="6" spans="1:27" ht="336" x14ac:dyDescent="0.25">
      <c r="A6" t="s">
        <v>104</v>
      </c>
      <c r="B6" s="56" t="s">
        <v>93</v>
      </c>
      <c r="C6" s="57" t="s">
        <v>551</v>
      </c>
      <c r="D6" s="57" t="s">
        <v>552</v>
      </c>
      <c r="E6" s="57" t="s">
        <v>523</v>
      </c>
      <c r="F6" s="57" t="s">
        <v>553</v>
      </c>
      <c r="G6" s="57" t="s">
        <v>554</v>
      </c>
      <c r="J6" t="s">
        <v>106</v>
      </c>
      <c r="K6" t="s">
        <v>107</v>
      </c>
      <c r="N6" s="58">
        <v>1</v>
      </c>
      <c r="O6" s="58"/>
      <c r="P6" s="58"/>
      <c r="Q6">
        <v>1</v>
      </c>
      <c r="T6" t="s">
        <v>555</v>
      </c>
      <c r="W6" t="s">
        <v>325</v>
      </c>
      <c r="X6" s="57" t="s">
        <v>534</v>
      </c>
      <c r="Y6" s="57" t="s">
        <v>334</v>
      </c>
      <c r="Z6" s="57" t="s">
        <v>536</v>
      </c>
      <c r="AA6" s="56" t="s">
        <v>556</v>
      </c>
    </row>
    <row r="7" spans="1:27" x14ac:dyDescent="0.25">
      <c r="A7" t="s">
        <v>104</v>
      </c>
      <c r="B7" s="56" t="s">
        <v>93</v>
      </c>
      <c r="C7" s="57" t="s">
        <v>551</v>
      </c>
      <c r="D7" s="57" t="s">
        <v>552</v>
      </c>
      <c r="E7" s="57" t="s">
        <v>523</v>
      </c>
      <c r="F7" s="57" t="s">
        <v>553</v>
      </c>
      <c r="G7" s="57" t="s">
        <v>554</v>
      </c>
      <c r="J7" t="s">
        <v>106</v>
      </c>
      <c r="K7" t="s">
        <v>107</v>
      </c>
      <c r="N7" s="58">
        <v>1</v>
      </c>
      <c r="O7" s="58"/>
      <c r="P7" s="58"/>
      <c r="Q7">
        <v>1</v>
      </c>
      <c r="T7" t="s">
        <v>557</v>
      </c>
      <c r="W7" t="s">
        <v>325</v>
      </c>
      <c r="X7" s="57" t="s">
        <v>534</v>
      </c>
      <c r="Y7" s="57" t="s">
        <v>334</v>
      </c>
      <c r="Z7" s="57" t="s">
        <v>536</v>
      </c>
      <c r="AA7" s="57" t="s">
        <v>556</v>
      </c>
    </row>
    <row r="8" spans="1:27" x14ac:dyDescent="0.25">
      <c r="A8" t="s">
        <v>104</v>
      </c>
      <c r="B8" s="56" t="s">
        <v>93</v>
      </c>
      <c r="C8" s="57" t="s">
        <v>551</v>
      </c>
      <c r="D8" s="57" t="s">
        <v>558</v>
      </c>
      <c r="E8" s="57" t="s">
        <v>523</v>
      </c>
      <c r="F8" s="57" t="s">
        <v>553</v>
      </c>
      <c r="G8" s="57" t="s">
        <v>559</v>
      </c>
      <c r="J8" s="57" t="s">
        <v>106</v>
      </c>
      <c r="K8" s="57" t="s">
        <v>107</v>
      </c>
      <c r="N8" s="58">
        <v>1</v>
      </c>
      <c r="O8" s="58"/>
      <c r="P8" s="58"/>
      <c r="Q8">
        <v>1</v>
      </c>
      <c r="T8" t="s">
        <v>560</v>
      </c>
      <c r="U8">
        <v>1</v>
      </c>
      <c r="W8" t="s">
        <v>325</v>
      </c>
      <c r="X8" s="57" t="s">
        <v>534</v>
      </c>
      <c r="Y8" s="57" t="s">
        <v>334</v>
      </c>
      <c r="Z8" s="57" t="s">
        <v>536</v>
      </c>
      <c r="AA8" s="57" t="s">
        <v>561</v>
      </c>
    </row>
    <row r="9" spans="1:27" x14ac:dyDescent="0.25">
      <c r="A9" t="s">
        <v>104</v>
      </c>
      <c r="B9" s="56" t="s">
        <v>93</v>
      </c>
      <c r="C9" s="57" t="s">
        <v>237</v>
      </c>
      <c r="D9" s="57" t="s">
        <v>562</v>
      </c>
      <c r="E9" s="57" t="s">
        <v>523</v>
      </c>
      <c r="F9" s="57" t="s">
        <v>563</v>
      </c>
      <c r="G9" s="57" t="s">
        <v>564</v>
      </c>
      <c r="H9" s="57" t="s">
        <v>526</v>
      </c>
      <c r="J9" s="57" t="s">
        <v>106</v>
      </c>
      <c r="K9" s="57" t="s">
        <v>107</v>
      </c>
      <c r="N9" s="58">
        <v>1</v>
      </c>
      <c r="O9" s="58"/>
      <c r="P9" s="58">
        <v>1</v>
      </c>
      <c r="Q9">
        <v>3</v>
      </c>
      <c r="T9" t="s">
        <v>565</v>
      </c>
      <c r="W9" t="s">
        <v>566</v>
      </c>
      <c r="X9" s="57" t="s">
        <v>567</v>
      </c>
      <c r="Y9" s="57" t="s">
        <v>535</v>
      </c>
      <c r="Z9" s="57" t="s">
        <v>109</v>
      </c>
      <c r="AA9" s="57" t="s">
        <v>568</v>
      </c>
    </row>
    <row r="10" spans="1:27" x14ac:dyDescent="0.25">
      <c r="A10" t="s">
        <v>104</v>
      </c>
      <c r="B10" s="56" t="s">
        <v>93</v>
      </c>
      <c r="C10" s="57" t="s">
        <v>569</v>
      </c>
      <c r="D10" s="57" t="s">
        <v>570</v>
      </c>
      <c r="E10" s="57" t="s">
        <v>571</v>
      </c>
      <c r="F10" s="57" t="s">
        <v>572</v>
      </c>
      <c r="G10" s="57" t="s">
        <v>573</v>
      </c>
      <c r="J10" t="s">
        <v>106</v>
      </c>
      <c r="K10" t="s">
        <v>107</v>
      </c>
      <c r="N10" s="58">
        <v>1</v>
      </c>
      <c r="O10" s="58"/>
      <c r="P10" s="58"/>
      <c r="Q10">
        <v>1</v>
      </c>
      <c r="T10" t="s">
        <v>574</v>
      </c>
      <c r="W10" t="s">
        <v>575</v>
      </c>
      <c r="X10" s="57" t="s">
        <v>576</v>
      </c>
      <c r="Y10" s="57" t="s">
        <v>577</v>
      </c>
      <c r="Z10" s="57" t="s">
        <v>109</v>
      </c>
      <c r="AA10" s="57" t="s">
        <v>578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93B6-85AA-4A6B-A3B2-31CC778A6848}">
  <sheetPr filterMode="1"/>
  <dimension ref="B2:U231"/>
  <sheetViews>
    <sheetView workbookViewId="0">
      <selection activeCell="M114" sqref="M114"/>
    </sheetView>
  </sheetViews>
  <sheetFormatPr baseColWidth="10" defaultRowHeight="12" x14ac:dyDescent="0.25"/>
  <cols>
    <col min="13" max="13" width="60.5" customWidth="1"/>
  </cols>
  <sheetData>
    <row r="2" spans="2:21" ht="14.25" x14ac:dyDescent="0.25">
      <c r="B2" s="150" t="s">
        <v>783</v>
      </c>
      <c r="C2" s="150" t="s">
        <v>1</v>
      </c>
      <c r="D2" s="150" t="s">
        <v>2</v>
      </c>
      <c r="E2" s="148" t="s">
        <v>517</v>
      </c>
      <c r="F2" s="152" t="s">
        <v>629</v>
      </c>
      <c r="G2" s="153"/>
      <c r="H2" s="153"/>
      <c r="I2" s="153"/>
      <c r="J2" s="153"/>
      <c r="K2" s="153"/>
      <c r="L2" s="153"/>
      <c r="M2" s="154"/>
      <c r="N2" s="150" t="s">
        <v>98</v>
      </c>
      <c r="O2" s="148" t="s">
        <v>100</v>
      </c>
      <c r="P2" s="148" t="s">
        <v>784</v>
      </c>
      <c r="Q2" s="150" t="s">
        <v>785</v>
      </c>
      <c r="R2" s="148" t="s">
        <v>786</v>
      </c>
      <c r="S2" s="151" t="s">
        <v>787</v>
      </c>
      <c r="T2" s="148" t="s">
        <v>635</v>
      </c>
      <c r="U2" s="146" t="s">
        <v>626</v>
      </c>
    </row>
    <row r="3" spans="2:21" ht="14.25" hidden="1" x14ac:dyDescent="0.25">
      <c r="B3" s="150"/>
      <c r="C3" s="150"/>
      <c r="D3" s="150"/>
      <c r="E3" s="149"/>
      <c r="F3" s="81" t="s">
        <v>4</v>
      </c>
      <c r="G3" s="81" t="s">
        <v>94</v>
      </c>
      <c r="H3" s="81" t="s">
        <v>95</v>
      </c>
      <c r="I3" s="81" t="s">
        <v>96</v>
      </c>
      <c r="J3" s="81" t="s">
        <v>788</v>
      </c>
      <c r="K3" s="81" t="s">
        <v>104</v>
      </c>
      <c r="L3" s="81" t="s">
        <v>97</v>
      </c>
      <c r="M3" s="81" t="s">
        <v>789</v>
      </c>
      <c r="N3" s="150"/>
      <c r="O3" s="149"/>
      <c r="P3" s="149"/>
      <c r="Q3" s="150"/>
      <c r="R3" s="149"/>
      <c r="S3" s="151"/>
      <c r="T3" s="149"/>
      <c r="U3" s="147"/>
    </row>
    <row r="4" spans="2:21" ht="14.25" hidden="1" x14ac:dyDescent="0.25">
      <c r="B4" s="82">
        <v>2</v>
      </c>
      <c r="C4" s="82" t="s">
        <v>733</v>
      </c>
      <c r="D4" s="82" t="s">
        <v>790</v>
      </c>
      <c r="E4" s="82" t="s">
        <v>791</v>
      </c>
      <c r="F4" s="82" t="s">
        <v>792</v>
      </c>
      <c r="G4" s="82">
        <v>20</v>
      </c>
      <c r="H4" s="82">
        <v>5</v>
      </c>
      <c r="I4" s="82"/>
      <c r="J4" s="82"/>
      <c r="K4" s="82"/>
      <c r="L4" s="82">
        <v>13</v>
      </c>
      <c r="M4" s="83" t="s">
        <v>793</v>
      </c>
      <c r="N4" s="84">
        <v>38</v>
      </c>
      <c r="O4" s="84">
        <v>4</v>
      </c>
      <c r="P4" s="84">
        <v>4</v>
      </c>
      <c r="Q4" s="84">
        <f>11+325</f>
        <v>336</v>
      </c>
      <c r="R4" s="82">
        <v>4</v>
      </c>
      <c r="S4" s="82">
        <v>2201</v>
      </c>
      <c r="T4" s="85" t="s">
        <v>794</v>
      </c>
      <c r="U4" s="86" t="s">
        <v>795</v>
      </c>
    </row>
    <row r="5" spans="2:21" ht="14.25" hidden="1" x14ac:dyDescent="0.25">
      <c r="B5" s="82">
        <v>2</v>
      </c>
      <c r="C5" s="82" t="s">
        <v>733</v>
      </c>
      <c r="D5" s="82" t="s">
        <v>790</v>
      </c>
      <c r="E5" s="82" t="s">
        <v>791</v>
      </c>
      <c r="F5" s="82" t="s">
        <v>796</v>
      </c>
      <c r="G5" s="82">
        <v>11</v>
      </c>
      <c r="H5" s="82">
        <v>11</v>
      </c>
      <c r="I5" s="82"/>
      <c r="J5" s="82"/>
      <c r="K5" s="82"/>
      <c r="L5" s="82">
        <v>11</v>
      </c>
      <c r="M5" s="83" t="s">
        <v>797</v>
      </c>
      <c r="N5" s="84">
        <v>33</v>
      </c>
      <c r="O5" s="84">
        <v>2</v>
      </c>
      <c r="P5" s="84">
        <v>2</v>
      </c>
      <c r="Q5" s="84">
        <v>300</v>
      </c>
      <c r="R5" s="82">
        <v>2</v>
      </c>
      <c r="S5" s="82">
        <v>2201</v>
      </c>
      <c r="T5" s="85" t="s">
        <v>794</v>
      </c>
      <c r="U5" s="86"/>
    </row>
    <row r="6" spans="2:21" ht="14.25" hidden="1" x14ac:dyDescent="0.25">
      <c r="B6" s="82">
        <v>2</v>
      </c>
      <c r="C6" s="82" t="s">
        <v>733</v>
      </c>
      <c r="D6" s="82" t="s">
        <v>790</v>
      </c>
      <c r="E6" s="82" t="s">
        <v>791</v>
      </c>
      <c r="F6" s="82" t="s">
        <v>798</v>
      </c>
      <c r="G6" s="82"/>
      <c r="H6" s="82">
        <v>4</v>
      </c>
      <c r="I6" s="82">
        <v>2</v>
      </c>
      <c r="J6" s="82"/>
      <c r="K6" s="82"/>
      <c r="L6" s="82">
        <v>200</v>
      </c>
      <c r="M6" s="83" t="s">
        <v>799</v>
      </c>
      <c r="N6" s="84">
        <v>206</v>
      </c>
      <c r="O6" s="84">
        <v>1</v>
      </c>
      <c r="P6" s="84">
        <v>1</v>
      </c>
      <c r="Q6" s="84">
        <v>735</v>
      </c>
      <c r="R6" s="82"/>
      <c r="S6" s="82">
        <v>2201</v>
      </c>
      <c r="T6" s="85" t="s">
        <v>794</v>
      </c>
      <c r="U6" s="86"/>
    </row>
    <row r="7" spans="2:21" ht="14.25" hidden="1" x14ac:dyDescent="0.25">
      <c r="B7" s="82">
        <v>2</v>
      </c>
      <c r="C7" s="82" t="s">
        <v>733</v>
      </c>
      <c r="D7" s="82" t="s">
        <v>790</v>
      </c>
      <c r="E7" s="82" t="s">
        <v>791</v>
      </c>
      <c r="F7" s="82" t="s">
        <v>800</v>
      </c>
      <c r="G7" s="82">
        <v>8</v>
      </c>
      <c r="H7" s="82">
        <v>3</v>
      </c>
      <c r="I7" s="82"/>
      <c r="J7" s="82"/>
      <c r="K7" s="82">
        <v>4</v>
      </c>
      <c r="L7" s="82">
        <v>55</v>
      </c>
      <c r="M7" s="87" t="s">
        <v>996</v>
      </c>
      <c r="N7" s="84">
        <v>70</v>
      </c>
      <c r="O7" s="84">
        <v>2</v>
      </c>
      <c r="P7" s="84">
        <v>2</v>
      </c>
      <c r="Q7" s="84">
        <v>380</v>
      </c>
      <c r="R7" s="82">
        <v>3</v>
      </c>
      <c r="S7" s="82">
        <v>2201</v>
      </c>
      <c r="T7" s="85" t="s">
        <v>794</v>
      </c>
      <c r="U7" s="86" t="s">
        <v>801</v>
      </c>
    </row>
    <row r="8" spans="2:21" ht="33.75" hidden="1" customHeight="1" x14ac:dyDescent="0.25">
      <c r="B8" s="82">
        <v>2</v>
      </c>
      <c r="C8" s="82" t="s">
        <v>802</v>
      </c>
      <c r="D8" s="82" t="s">
        <v>803</v>
      </c>
      <c r="E8" s="82" t="s">
        <v>94</v>
      </c>
      <c r="F8" s="82" t="s">
        <v>792</v>
      </c>
      <c r="G8" s="82">
        <v>8</v>
      </c>
      <c r="H8" s="82">
        <v>3</v>
      </c>
      <c r="I8" s="82"/>
      <c r="J8" s="82"/>
      <c r="K8" s="82"/>
      <c r="L8" s="82">
        <v>9</v>
      </c>
      <c r="M8" s="83" t="s">
        <v>804</v>
      </c>
      <c r="N8" s="84">
        <v>20</v>
      </c>
      <c r="O8" s="84">
        <v>3</v>
      </c>
      <c r="P8" s="84">
        <v>3</v>
      </c>
      <c r="Q8" s="84">
        <v>131</v>
      </c>
      <c r="R8" s="82">
        <v>3</v>
      </c>
      <c r="S8" s="82">
        <v>2116</v>
      </c>
      <c r="T8" s="85" t="s">
        <v>794</v>
      </c>
      <c r="U8" s="86"/>
    </row>
    <row r="9" spans="2:21" ht="14.25" hidden="1" x14ac:dyDescent="0.25">
      <c r="B9" s="82">
        <v>2</v>
      </c>
      <c r="C9" s="82" t="s">
        <v>802</v>
      </c>
      <c r="D9" s="82" t="s">
        <v>803</v>
      </c>
      <c r="E9" s="82" t="s">
        <v>94</v>
      </c>
      <c r="F9" s="82" t="s">
        <v>796</v>
      </c>
      <c r="G9" s="82">
        <v>12</v>
      </c>
      <c r="H9" s="82">
        <v>10</v>
      </c>
      <c r="I9" s="82"/>
      <c r="J9" s="82"/>
      <c r="K9" s="82"/>
      <c r="L9" s="82">
        <v>16</v>
      </c>
      <c r="M9" s="83" t="s">
        <v>805</v>
      </c>
      <c r="N9" s="84">
        <v>38</v>
      </c>
      <c r="O9" s="84">
        <v>1</v>
      </c>
      <c r="P9" s="84">
        <v>1</v>
      </c>
      <c r="Q9" s="84">
        <v>162</v>
      </c>
      <c r="R9" s="82">
        <v>1</v>
      </c>
      <c r="S9" s="82">
        <v>2116</v>
      </c>
      <c r="T9" s="85" t="s">
        <v>794</v>
      </c>
      <c r="U9" s="86"/>
    </row>
    <row r="10" spans="2:21" ht="14.25" hidden="1" x14ac:dyDescent="0.25">
      <c r="B10" s="82">
        <v>2</v>
      </c>
      <c r="C10" s="82" t="s">
        <v>802</v>
      </c>
      <c r="D10" s="82" t="s">
        <v>803</v>
      </c>
      <c r="E10" s="82" t="s">
        <v>94</v>
      </c>
      <c r="F10" s="82" t="s">
        <v>806</v>
      </c>
      <c r="G10" s="82">
        <v>5</v>
      </c>
      <c r="H10" s="82">
        <v>1</v>
      </c>
      <c r="I10" s="82">
        <v>2</v>
      </c>
      <c r="J10" s="82"/>
      <c r="K10" s="82"/>
      <c r="L10" s="82">
        <v>18</v>
      </c>
      <c r="M10" s="83" t="s">
        <v>807</v>
      </c>
      <c r="N10" s="84">
        <v>26</v>
      </c>
      <c r="O10" s="84">
        <v>2</v>
      </c>
      <c r="P10" s="84">
        <v>2</v>
      </c>
      <c r="Q10" s="84">
        <v>41</v>
      </c>
      <c r="R10" s="82">
        <v>2</v>
      </c>
      <c r="S10" s="82">
        <v>2116</v>
      </c>
      <c r="T10" s="85" t="s">
        <v>794</v>
      </c>
      <c r="U10" s="86"/>
    </row>
    <row r="11" spans="2:21" ht="14.25" hidden="1" x14ac:dyDescent="0.25">
      <c r="B11" s="82">
        <v>2</v>
      </c>
      <c r="C11" s="82" t="s">
        <v>802</v>
      </c>
      <c r="D11" s="82" t="s">
        <v>803</v>
      </c>
      <c r="E11" s="82" t="s">
        <v>94</v>
      </c>
      <c r="F11" s="82" t="s">
        <v>808</v>
      </c>
      <c r="G11" s="82"/>
      <c r="H11" s="82">
        <v>1</v>
      </c>
      <c r="I11" s="82">
        <v>1</v>
      </c>
      <c r="J11" s="82"/>
      <c r="K11" s="82"/>
      <c r="L11" s="82">
        <v>183</v>
      </c>
      <c r="M11" s="83" t="s">
        <v>809</v>
      </c>
      <c r="N11" s="84">
        <v>185</v>
      </c>
      <c r="O11" s="84">
        <v>1</v>
      </c>
      <c r="P11" s="84">
        <v>1</v>
      </c>
      <c r="Q11" s="84">
        <v>430</v>
      </c>
      <c r="R11" s="82"/>
      <c r="S11" s="82">
        <v>2116</v>
      </c>
      <c r="T11" s="85" t="s">
        <v>794</v>
      </c>
      <c r="U11" s="86"/>
    </row>
    <row r="12" spans="2:21" ht="14.25" hidden="1" x14ac:dyDescent="0.25">
      <c r="B12" s="82">
        <v>2</v>
      </c>
      <c r="C12" s="82" t="s">
        <v>802</v>
      </c>
      <c r="D12" s="82" t="s">
        <v>803</v>
      </c>
      <c r="E12" s="82" t="s">
        <v>94</v>
      </c>
      <c r="F12" s="82" t="s">
        <v>800</v>
      </c>
      <c r="G12" s="82">
        <v>1</v>
      </c>
      <c r="H12" s="82">
        <v>2</v>
      </c>
      <c r="I12" s="82"/>
      <c r="J12" s="82"/>
      <c r="K12" s="82"/>
      <c r="L12" s="82">
        <v>20</v>
      </c>
      <c r="M12" s="87" t="s">
        <v>810</v>
      </c>
      <c r="N12" s="84">
        <v>23</v>
      </c>
      <c r="O12" s="84">
        <v>1</v>
      </c>
      <c r="P12" s="84">
        <v>1</v>
      </c>
      <c r="Q12" s="84">
        <v>104</v>
      </c>
      <c r="R12" s="82">
        <v>1</v>
      </c>
      <c r="S12" s="82">
        <v>2116</v>
      </c>
      <c r="T12" s="85" t="s">
        <v>794</v>
      </c>
      <c r="U12" s="86"/>
    </row>
    <row r="13" spans="2:21" ht="12.75" hidden="1" x14ac:dyDescent="0.25">
      <c r="B13" s="88">
        <v>2</v>
      </c>
      <c r="C13" s="88" t="s">
        <v>802</v>
      </c>
      <c r="D13" s="88" t="s">
        <v>803</v>
      </c>
      <c r="E13" s="88" t="s">
        <v>94</v>
      </c>
      <c r="F13" s="88" t="s">
        <v>811</v>
      </c>
      <c r="G13" s="88"/>
      <c r="H13" s="88"/>
      <c r="I13" s="88"/>
      <c r="J13" s="88"/>
      <c r="K13" s="88"/>
      <c r="L13" s="88"/>
      <c r="M13" s="89"/>
      <c r="N13" s="88">
        <v>292</v>
      </c>
      <c r="O13" s="88">
        <v>8</v>
      </c>
      <c r="P13" s="88">
        <v>8</v>
      </c>
      <c r="Q13" s="88">
        <v>868</v>
      </c>
      <c r="R13" s="88"/>
      <c r="S13" s="88"/>
      <c r="T13" s="88"/>
      <c r="U13" s="90" t="s">
        <v>795</v>
      </c>
    </row>
    <row r="14" spans="2:21" ht="14.25" hidden="1" x14ac:dyDescent="0.25">
      <c r="B14" s="82">
        <v>2</v>
      </c>
      <c r="C14" s="82" t="s">
        <v>762</v>
      </c>
      <c r="D14" s="82" t="s">
        <v>812</v>
      </c>
      <c r="E14" s="82" t="s">
        <v>93</v>
      </c>
      <c r="F14" s="82" t="s">
        <v>792</v>
      </c>
      <c r="G14" s="82">
        <v>12</v>
      </c>
      <c r="H14" s="82">
        <v>11</v>
      </c>
      <c r="I14" s="82"/>
      <c r="J14" s="82"/>
      <c r="K14" s="82"/>
      <c r="L14" s="82">
        <v>6</v>
      </c>
      <c r="M14" s="83" t="s">
        <v>813</v>
      </c>
      <c r="N14" s="84">
        <v>29</v>
      </c>
      <c r="O14" s="84">
        <v>4</v>
      </c>
      <c r="P14" s="84">
        <v>4</v>
      </c>
      <c r="Q14" s="84">
        <v>375</v>
      </c>
      <c r="R14" s="82">
        <v>4</v>
      </c>
      <c r="S14" s="82">
        <v>2147</v>
      </c>
      <c r="T14" s="85" t="s">
        <v>794</v>
      </c>
      <c r="U14" s="86"/>
    </row>
    <row r="15" spans="2:21" ht="25.5" hidden="1" x14ac:dyDescent="0.25">
      <c r="B15" s="82">
        <v>2</v>
      </c>
      <c r="C15" s="82" t="s">
        <v>762</v>
      </c>
      <c r="D15" s="82" t="s">
        <v>812</v>
      </c>
      <c r="E15" s="82" t="s">
        <v>93</v>
      </c>
      <c r="F15" s="82" t="s">
        <v>796</v>
      </c>
      <c r="G15" s="82">
        <v>31</v>
      </c>
      <c r="H15" s="82">
        <v>7</v>
      </c>
      <c r="I15" s="82"/>
      <c r="J15" s="82"/>
      <c r="K15" s="82">
        <v>2</v>
      </c>
      <c r="L15" s="82">
        <v>27</v>
      </c>
      <c r="M15" s="83" t="s">
        <v>814</v>
      </c>
      <c r="N15" s="84">
        <v>67</v>
      </c>
      <c r="O15" s="84">
        <v>10</v>
      </c>
      <c r="P15" s="84">
        <v>10</v>
      </c>
      <c r="Q15" s="84">
        <f>74+410+37</f>
        <v>521</v>
      </c>
      <c r="R15" s="82">
        <v>10</v>
      </c>
      <c r="S15" s="82">
        <v>2147</v>
      </c>
      <c r="T15" s="85" t="s">
        <v>794</v>
      </c>
      <c r="U15" s="86"/>
    </row>
    <row r="16" spans="2:21" ht="14.25" hidden="1" x14ac:dyDescent="0.25">
      <c r="B16" s="82">
        <v>2</v>
      </c>
      <c r="C16" s="82" t="s">
        <v>762</v>
      </c>
      <c r="D16" s="82" t="s">
        <v>812</v>
      </c>
      <c r="E16" s="82" t="s">
        <v>93</v>
      </c>
      <c r="F16" s="82" t="s">
        <v>806</v>
      </c>
      <c r="G16" s="82">
        <v>5</v>
      </c>
      <c r="H16" s="82">
        <v>8</v>
      </c>
      <c r="I16" s="82">
        <v>3</v>
      </c>
      <c r="J16" s="82"/>
      <c r="K16" s="82"/>
      <c r="L16" s="82">
        <v>48</v>
      </c>
      <c r="M16" s="83" t="s">
        <v>815</v>
      </c>
      <c r="N16" s="84">
        <v>64</v>
      </c>
      <c r="O16" s="84">
        <v>2</v>
      </c>
      <c r="P16" s="84">
        <v>2</v>
      </c>
      <c r="Q16" s="84">
        <v>205</v>
      </c>
      <c r="R16" s="82">
        <v>2</v>
      </c>
      <c r="S16" s="82">
        <v>2147</v>
      </c>
      <c r="T16" s="85" t="s">
        <v>794</v>
      </c>
      <c r="U16" s="86"/>
    </row>
    <row r="17" spans="2:21" ht="14.25" hidden="1" x14ac:dyDescent="0.25">
      <c r="B17" s="82">
        <v>2</v>
      </c>
      <c r="C17" s="82" t="s">
        <v>762</v>
      </c>
      <c r="D17" s="82" t="s">
        <v>812</v>
      </c>
      <c r="E17" s="82" t="s">
        <v>93</v>
      </c>
      <c r="F17" s="82" t="s">
        <v>808</v>
      </c>
      <c r="G17" s="82">
        <v>2</v>
      </c>
      <c r="H17" s="82">
        <v>1</v>
      </c>
      <c r="I17" s="82">
        <v>3</v>
      </c>
      <c r="J17" s="82"/>
      <c r="K17" s="82"/>
      <c r="L17" s="82">
        <v>232</v>
      </c>
      <c r="M17" s="83" t="s">
        <v>816</v>
      </c>
      <c r="N17" s="84">
        <v>238</v>
      </c>
      <c r="O17" s="84">
        <v>1</v>
      </c>
      <c r="P17" s="84">
        <v>1</v>
      </c>
      <c r="Q17" s="84">
        <v>595</v>
      </c>
      <c r="R17" s="82">
        <v>1</v>
      </c>
      <c r="S17" s="82">
        <v>2147</v>
      </c>
      <c r="T17" s="85" t="s">
        <v>794</v>
      </c>
      <c r="U17" s="86"/>
    </row>
    <row r="18" spans="2:21" ht="14.25" hidden="1" x14ac:dyDescent="0.25">
      <c r="B18" s="82">
        <v>2</v>
      </c>
      <c r="C18" s="82" t="s">
        <v>762</v>
      </c>
      <c r="D18" s="82" t="s">
        <v>812</v>
      </c>
      <c r="E18" s="82" t="s">
        <v>93</v>
      </c>
      <c r="F18" s="82" t="s">
        <v>800</v>
      </c>
      <c r="G18" s="82">
        <v>5</v>
      </c>
      <c r="H18" s="82">
        <v>4</v>
      </c>
      <c r="I18" s="82"/>
      <c r="J18" s="82"/>
      <c r="K18" s="82">
        <v>4</v>
      </c>
      <c r="L18" s="82">
        <v>46</v>
      </c>
      <c r="M18" s="111" t="s">
        <v>1012</v>
      </c>
      <c r="N18" s="84">
        <v>59</v>
      </c>
      <c r="O18" s="84">
        <v>2</v>
      </c>
      <c r="P18" s="84">
        <v>2</v>
      </c>
      <c r="Q18" s="84">
        <v>350</v>
      </c>
      <c r="R18" s="82">
        <v>2</v>
      </c>
      <c r="S18" s="82">
        <v>2147</v>
      </c>
      <c r="T18" s="85" t="s">
        <v>794</v>
      </c>
      <c r="U18" s="86" t="s">
        <v>801</v>
      </c>
    </row>
    <row r="19" spans="2:21" ht="12.75" hidden="1" x14ac:dyDescent="0.25">
      <c r="B19" s="88">
        <v>2</v>
      </c>
      <c r="C19" s="88" t="s">
        <v>762</v>
      </c>
      <c r="D19" s="88" t="s">
        <v>812</v>
      </c>
      <c r="E19" s="88" t="s">
        <v>93</v>
      </c>
      <c r="F19" s="88" t="s">
        <v>811</v>
      </c>
      <c r="G19" s="88"/>
      <c r="H19" s="88"/>
      <c r="I19" s="88"/>
      <c r="J19" s="88"/>
      <c r="K19" s="88"/>
      <c r="L19" s="88"/>
      <c r="M19" s="89"/>
      <c r="N19" s="88">
        <v>457</v>
      </c>
      <c r="O19" s="88">
        <v>19</v>
      </c>
      <c r="P19" s="88">
        <v>19</v>
      </c>
      <c r="Q19" s="88">
        <v>1935</v>
      </c>
      <c r="R19" s="88">
        <v>19</v>
      </c>
      <c r="S19" s="88"/>
      <c r="T19" s="88"/>
      <c r="U19" s="90" t="s">
        <v>795</v>
      </c>
    </row>
    <row r="20" spans="2:21" ht="14.25" hidden="1" x14ac:dyDescent="0.25">
      <c r="B20" s="82">
        <v>2</v>
      </c>
      <c r="C20" s="82" t="s">
        <v>817</v>
      </c>
      <c r="D20" s="82" t="s">
        <v>818</v>
      </c>
      <c r="E20" s="82" t="s">
        <v>788</v>
      </c>
      <c r="F20" s="82" t="s">
        <v>796</v>
      </c>
      <c r="G20" s="82">
        <v>23</v>
      </c>
      <c r="H20" s="82">
        <v>3</v>
      </c>
      <c r="I20" s="82"/>
      <c r="J20" s="82">
        <v>11</v>
      </c>
      <c r="K20" s="82"/>
      <c r="L20" s="82">
        <v>62</v>
      </c>
      <c r="M20" s="83" t="s">
        <v>819</v>
      </c>
      <c r="N20" s="84">
        <v>99</v>
      </c>
      <c r="O20" s="84">
        <v>4</v>
      </c>
      <c r="P20" s="84">
        <v>4</v>
      </c>
      <c r="Q20" s="84">
        <v>283</v>
      </c>
      <c r="R20" s="82">
        <v>4</v>
      </c>
      <c r="S20" s="82">
        <v>2098</v>
      </c>
      <c r="T20" s="85" t="s">
        <v>794</v>
      </c>
      <c r="U20" s="86"/>
    </row>
    <row r="21" spans="2:21" ht="14.25" hidden="1" x14ac:dyDescent="0.25">
      <c r="B21" s="82">
        <v>2</v>
      </c>
      <c r="C21" s="82" t="s">
        <v>817</v>
      </c>
      <c r="D21" s="82" t="s">
        <v>818</v>
      </c>
      <c r="E21" s="82" t="s">
        <v>788</v>
      </c>
      <c r="F21" s="82" t="s">
        <v>798</v>
      </c>
      <c r="G21" s="82">
        <v>3</v>
      </c>
      <c r="H21" s="82">
        <v>3</v>
      </c>
      <c r="I21" s="82">
        <v>4</v>
      </c>
      <c r="J21" s="82"/>
      <c r="K21" s="82"/>
      <c r="L21" s="82">
        <v>118</v>
      </c>
      <c r="M21" s="83"/>
      <c r="N21" s="84">
        <v>128</v>
      </c>
      <c r="O21" s="84">
        <v>0</v>
      </c>
      <c r="P21" s="84">
        <v>0</v>
      </c>
      <c r="Q21" s="84">
        <v>913</v>
      </c>
      <c r="R21" s="82"/>
      <c r="S21" s="82">
        <v>2098</v>
      </c>
      <c r="T21" s="85" t="s">
        <v>794</v>
      </c>
      <c r="U21" s="86"/>
    </row>
    <row r="22" spans="2:21" ht="14.25" hidden="1" x14ac:dyDescent="0.25">
      <c r="B22" s="82">
        <v>2</v>
      </c>
      <c r="C22" s="82" t="s">
        <v>817</v>
      </c>
      <c r="D22" s="82" t="s">
        <v>818</v>
      </c>
      <c r="E22" s="82" t="s">
        <v>788</v>
      </c>
      <c r="F22" s="82" t="s">
        <v>800</v>
      </c>
      <c r="G22" s="82"/>
      <c r="H22" s="82"/>
      <c r="I22" s="82"/>
      <c r="J22" s="82"/>
      <c r="K22" s="82">
        <v>1</v>
      </c>
      <c r="L22" s="82">
        <v>14</v>
      </c>
      <c r="M22" s="87" t="s">
        <v>820</v>
      </c>
      <c r="N22" s="84">
        <v>15</v>
      </c>
      <c r="O22" s="84">
        <v>1</v>
      </c>
      <c r="P22" s="84">
        <v>1</v>
      </c>
      <c r="Q22" s="84">
        <v>51</v>
      </c>
      <c r="R22" s="82">
        <v>1</v>
      </c>
      <c r="S22" s="82">
        <v>2098</v>
      </c>
      <c r="T22" s="85" t="s">
        <v>794</v>
      </c>
      <c r="U22" s="86"/>
    </row>
    <row r="23" spans="2:21" ht="14.25" hidden="1" x14ac:dyDescent="0.25">
      <c r="B23" s="82">
        <v>2</v>
      </c>
      <c r="C23" s="82" t="s">
        <v>817</v>
      </c>
      <c r="D23" s="82" t="s">
        <v>818</v>
      </c>
      <c r="E23" s="82" t="s">
        <v>788</v>
      </c>
      <c r="F23" s="82" t="s">
        <v>821</v>
      </c>
      <c r="G23" s="82"/>
      <c r="H23" s="82"/>
      <c r="I23" s="82"/>
      <c r="J23" s="82"/>
      <c r="K23" s="82"/>
      <c r="L23" s="82">
        <v>1</v>
      </c>
      <c r="M23" s="83" t="s">
        <v>822</v>
      </c>
      <c r="N23" s="84">
        <v>1</v>
      </c>
      <c r="O23" s="84">
        <v>0</v>
      </c>
      <c r="P23" s="84">
        <v>1</v>
      </c>
      <c r="Q23" s="84">
        <v>21</v>
      </c>
      <c r="R23" s="82"/>
      <c r="S23" s="82">
        <v>2098</v>
      </c>
      <c r="T23" s="85" t="s">
        <v>794</v>
      </c>
      <c r="U23" s="86"/>
    </row>
    <row r="24" spans="2:21" ht="12.75" hidden="1" x14ac:dyDescent="0.25">
      <c r="B24" s="88">
        <v>2</v>
      </c>
      <c r="C24" s="88" t="s">
        <v>817</v>
      </c>
      <c r="D24" s="88" t="s">
        <v>818</v>
      </c>
      <c r="E24" s="88" t="s">
        <v>788</v>
      </c>
      <c r="F24" s="88" t="s">
        <v>811</v>
      </c>
      <c r="G24" s="88"/>
      <c r="H24" s="88"/>
      <c r="I24" s="88"/>
      <c r="J24" s="88"/>
      <c r="K24" s="88"/>
      <c r="L24" s="88"/>
      <c r="M24" s="89"/>
      <c r="N24" s="88">
        <v>243</v>
      </c>
      <c r="O24" s="88">
        <v>5</v>
      </c>
      <c r="P24" s="88">
        <v>5</v>
      </c>
      <c r="Q24" s="88">
        <v>1268</v>
      </c>
      <c r="R24" s="88">
        <v>5</v>
      </c>
      <c r="S24" s="88"/>
      <c r="T24" s="88"/>
      <c r="U24" s="90" t="s">
        <v>823</v>
      </c>
    </row>
    <row r="25" spans="2:21" ht="14.25" hidden="1" x14ac:dyDescent="0.25">
      <c r="B25" s="82">
        <v>2</v>
      </c>
      <c r="C25" s="82" t="s">
        <v>824</v>
      </c>
      <c r="D25" s="82" t="s">
        <v>825</v>
      </c>
      <c r="E25" s="82" t="s">
        <v>94</v>
      </c>
      <c r="F25" s="82" t="s">
        <v>796</v>
      </c>
      <c r="G25" s="82">
        <v>8</v>
      </c>
      <c r="H25" s="82">
        <v>5</v>
      </c>
      <c r="I25" s="82"/>
      <c r="J25" s="82"/>
      <c r="K25" s="82"/>
      <c r="L25" s="82">
        <v>3</v>
      </c>
      <c r="M25" s="83"/>
      <c r="N25" s="84">
        <v>16</v>
      </c>
      <c r="O25" s="84">
        <v>0</v>
      </c>
      <c r="P25" s="84">
        <v>0</v>
      </c>
      <c r="Q25" s="84">
        <v>158</v>
      </c>
      <c r="R25" s="82"/>
      <c r="S25" s="82">
        <v>2171</v>
      </c>
      <c r="T25" s="85" t="s">
        <v>826</v>
      </c>
      <c r="U25" s="86"/>
    </row>
    <row r="26" spans="2:21" ht="14.25" hidden="1" x14ac:dyDescent="0.25">
      <c r="B26" s="82">
        <v>2</v>
      </c>
      <c r="C26" s="82" t="s">
        <v>824</v>
      </c>
      <c r="D26" s="82" t="s">
        <v>825</v>
      </c>
      <c r="E26" s="82" t="s">
        <v>94</v>
      </c>
      <c r="F26" s="82" t="s">
        <v>827</v>
      </c>
      <c r="G26" s="82"/>
      <c r="H26" s="82"/>
      <c r="I26" s="82"/>
      <c r="J26" s="82"/>
      <c r="K26" s="82"/>
      <c r="L26" s="82">
        <v>4</v>
      </c>
      <c r="M26" s="83"/>
      <c r="N26" s="84">
        <v>4</v>
      </c>
      <c r="O26" s="84">
        <v>0</v>
      </c>
      <c r="P26" s="84">
        <v>0</v>
      </c>
      <c r="Q26" s="84">
        <v>3</v>
      </c>
      <c r="R26" s="82"/>
      <c r="S26" s="82">
        <v>2171</v>
      </c>
      <c r="T26" s="85" t="s">
        <v>826</v>
      </c>
      <c r="U26" s="86"/>
    </row>
    <row r="27" spans="2:21" ht="14.25" hidden="1" x14ac:dyDescent="0.25">
      <c r="B27" s="82">
        <v>2</v>
      </c>
      <c r="C27" s="82" t="s">
        <v>824</v>
      </c>
      <c r="D27" s="82" t="s">
        <v>825</v>
      </c>
      <c r="E27" s="82" t="s">
        <v>94</v>
      </c>
      <c r="F27" s="82" t="s">
        <v>828</v>
      </c>
      <c r="G27" s="82">
        <v>1</v>
      </c>
      <c r="H27" s="82">
        <v>2</v>
      </c>
      <c r="I27" s="82"/>
      <c r="J27" s="82"/>
      <c r="K27" s="82"/>
      <c r="L27" s="82">
        <v>1</v>
      </c>
      <c r="M27" s="83"/>
      <c r="N27" s="84">
        <v>4</v>
      </c>
      <c r="O27" s="84">
        <v>0</v>
      </c>
      <c r="P27" s="84">
        <v>0</v>
      </c>
      <c r="Q27" s="84">
        <v>55</v>
      </c>
      <c r="R27" s="82"/>
      <c r="S27" s="82">
        <v>2171</v>
      </c>
      <c r="T27" s="85" t="s">
        <v>826</v>
      </c>
      <c r="U27" s="86"/>
    </row>
    <row r="28" spans="2:21" ht="14.25" hidden="1" x14ac:dyDescent="0.25">
      <c r="B28" s="82">
        <v>2</v>
      </c>
      <c r="C28" s="82" t="s">
        <v>824</v>
      </c>
      <c r="D28" s="82" t="s">
        <v>825</v>
      </c>
      <c r="E28" s="82" t="s">
        <v>94</v>
      </c>
      <c r="F28" s="82" t="s">
        <v>798</v>
      </c>
      <c r="G28" s="82">
        <v>2</v>
      </c>
      <c r="H28" s="82">
        <v>7</v>
      </c>
      <c r="I28" s="82"/>
      <c r="J28" s="82"/>
      <c r="K28" s="82"/>
      <c r="L28" s="82">
        <v>91</v>
      </c>
      <c r="M28" s="83"/>
      <c r="N28" s="84">
        <v>100</v>
      </c>
      <c r="O28" s="84">
        <v>0</v>
      </c>
      <c r="P28" s="84">
        <v>0</v>
      </c>
      <c r="Q28" s="84">
        <v>300</v>
      </c>
      <c r="R28" s="82"/>
      <c r="S28" s="82">
        <v>2171</v>
      </c>
      <c r="T28" s="85" t="s">
        <v>826</v>
      </c>
      <c r="U28" s="86"/>
    </row>
    <row r="29" spans="2:21" ht="14.25" hidden="1" x14ac:dyDescent="0.25">
      <c r="B29" s="82">
        <v>2</v>
      </c>
      <c r="C29" s="82" t="s">
        <v>824</v>
      </c>
      <c r="D29" s="82" t="s">
        <v>825</v>
      </c>
      <c r="E29" s="82" t="s">
        <v>94</v>
      </c>
      <c r="F29" s="82" t="s">
        <v>800</v>
      </c>
      <c r="G29" s="82">
        <v>3</v>
      </c>
      <c r="H29" s="82"/>
      <c r="I29" s="82"/>
      <c r="J29" s="82"/>
      <c r="K29" s="82">
        <v>1</v>
      </c>
      <c r="L29" s="82">
        <v>6</v>
      </c>
      <c r="M29" s="87" t="s">
        <v>820</v>
      </c>
      <c r="N29" s="84">
        <v>10</v>
      </c>
      <c r="O29" s="84">
        <v>0</v>
      </c>
      <c r="P29" s="84">
        <v>0</v>
      </c>
      <c r="Q29" s="84">
        <v>375</v>
      </c>
      <c r="R29" s="82"/>
      <c r="S29" s="82">
        <v>2171</v>
      </c>
      <c r="T29" s="85" t="s">
        <v>826</v>
      </c>
      <c r="U29" s="86"/>
    </row>
    <row r="30" spans="2:21" ht="12.75" hidden="1" x14ac:dyDescent="0.25">
      <c r="B30" s="88">
        <v>2</v>
      </c>
      <c r="C30" s="88" t="s">
        <v>824</v>
      </c>
      <c r="D30" s="88" t="s">
        <v>825</v>
      </c>
      <c r="E30" s="88" t="s">
        <v>94</v>
      </c>
      <c r="F30" s="88" t="s">
        <v>811</v>
      </c>
      <c r="G30" s="88"/>
      <c r="H30" s="88"/>
      <c r="I30" s="88"/>
      <c r="J30" s="88"/>
      <c r="K30" s="88"/>
      <c r="L30" s="88"/>
      <c r="M30" s="89"/>
      <c r="N30" s="88">
        <v>134</v>
      </c>
      <c r="O30" s="88">
        <v>0</v>
      </c>
      <c r="P30" s="88">
        <v>0</v>
      </c>
      <c r="Q30" s="88">
        <v>891</v>
      </c>
      <c r="R30" s="88"/>
      <c r="S30" s="88"/>
      <c r="T30" s="88"/>
      <c r="U30" s="90" t="s">
        <v>795</v>
      </c>
    </row>
    <row r="31" spans="2:21" ht="14.25" hidden="1" x14ac:dyDescent="0.25">
      <c r="B31" s="82">
        <v>2</v>
      </c>
      <c r="C31" s="82" t="s">
        <v>737</v>
      </c>
      <c r="D31" s="82" t="s">
        <v>829</v>
      </c>
      <c r="E31" s="82" t="s">
        <v>96</v>
      </c>
      <c r="F31" s="82" t="s">
        <v>796</v>
      </c>
      <c r="G31" s="82">
        <v>6</v>
      </c>
      <c r="H31" s="82">
        <v>4</v>
      </c>
      <c r="I31" s="82"/>
      <c r="J31" s="82"/>
      <c r="K31" s="82"/>
      <c r="L31" s="82">
        <v>10</v>
      </c>
      <c r="M31" s="83" t="s">
        <v>830</v>
      </c>
      <c r="N31" s="84">
        <v>20</v>
      </c>
      <c r="O31" s="84">
        <v>5</v>
      </c>
      <c r="P31" s="84">
        <v>5</v>
      </c>
      <c r="Q31" s="84">
        <v>218</v>
      </c>
      <c r="R31" s="82">
        <v>5</v>
      </c>
      <c r="S31" s="82">
        <v>2122</v>
      </c>
      <c r="T31" s="85">
        <v>1</v>
      </c>
      <c r="U31" s="86"/>
    </row>
    <row r="32" spans="2:21" ht="14.25" hidden="1" x14ac:dyDescent="0.25">
      <c r="B32" s="82">
        <v>2</v>
      </c>
      <c r="C32" s="82" t="s">
        <v>737</v>
      </c>
      <c r="D32" s="82" t="s">
        <v>829</v>
      </c>
      <c r="E32" s="82" t="s">
        <v>96</v>
      </c>
      <c r="F32" s="82" t="s">
        <v>806</v>
      </c>
      <c r="G32" s="82"/>
      <c r="H32" s="82"/>
      <c r="I32" s="82">
        <v>2</v>
      </c>
      <c r="J32" s="82"/>
      <c r="K32" s="82"/>
      <c r="L32" s="82">
        <v>7</v>
      </c>
      <c r="M32" s="83"/>
      <c r="N32" s="84">
        <v>9</v>
      </c>
      <c r="O32" s="84">
        <v>0</v>
      </c>
      <c r="P32" s="84">
        <v>0</v>
      </c>
      <c r="Q32" s="84">
        <v>28</v>
      </c>
      <c r="R32" s="82"/>
      <c r="S32" s="82">
        <v>2122</v>
      </c>
      <c r="T32" s="85">
        <v>1</v>
      </c>
      <c r="U32" s="86"/>
    </row>
    <row r="33" spans="2:21" ht="14.25" hidden="1" x14ac:dyDescent="0.25">
      <c r="B33" s="82">
        <v>2</v>
      </c>
      <c r="C33" s="82" t="s">
        <v>737</v>
      </c>
      <c r="D33" s="82" t="s">
        <v>829</v>
      </c>
      <c r="E33" s="82" t="s">
        <v>96</v>
      </c>
      <c r="F33" s="82" t="s">
        <v>808</v>
      </c>
      <c r="G33" s="82">
        <v>1</v>
      </c>
      <c r="H33" s="82">
        <v>2</v>
      </c>
      <c r="I33" s="82"/>
      <c r="J33" s="82"/>
      <c r="K33" s="82"/>
      <c r="L33" s="82">
        <v>10</v>
      </c>
      <c r="M33" s="83" t="s">
        <v>831</v>
      </c>
      <c r="N33" s="84">
        <v>13</v>
      </c>
      <c r="O33" s="84">
        <v>1</v>
      </c>
      <c r="P33" s="84">
        <v>1</v>
      </c>
      <c r="Q33" s="84">
        <v>92</v>
      </c>
      <c r="R33" s="82">
        <v>1</v>
      </c>
      <c r="S33" s="82">
        <v>2122</v>
      </c>
      <c r="T33" s="85">
        <v>1</v>
      </c>
      <c r="U33" s="86"/>
    </row>
    <row r="34" spans="2:21" ht="14.25" hidden="1" x14ac:dyDescent="0.25">
      <c r="B34" s="82">
        <v>2</v>
      </c>
      <c r="C34" s="82" t="s">
        <v>737</v>
      </c>
      <c r="D34" s="82" t="s">
        <v>829</v>
      </c>
      <c r="E34" s="82" t="s">
        <v>96</v>
      </c>
      <c r="F34" s="82" t="s">
        <v>800</v>
      </c>
      <c r="G34" s="82">
        <v>2</v>
      </c>
      <c r="H34" s="82"/>
      <c r="I34" s="82"/>
      <c r="J34" s="82"/>
      <c r="K34" s="82">
        <v>1</v>
      </c>
      <c r="L34" s="82">
        <v>2</v>
      </c>
      <c r="M34" s="87" t="s">
        <v>832</v>
      </c>
      <c r="N34" s="84">
        <v>5</v>
      </c>
      <c r="O34" s="84">
        <v>0</v>
      </c>
      <c r="P34" s="84">
        <v>0</v>
      </c>
      <c r="Q34" s="84">
        <v>61</v>
      </c>
      <c r="R34" s="82">
        <v>1</v>
      </c>
      <c r="S34" s="82">
        <v>2122</v>
      </c>
      <c r="T34" s="85">
        <v>1</v>
      </c>
      <c r="U34" s="86"/>
    </row>
    <row r="35" spans="2:21" ht="12.75" hidden="1" x14ac:dyDescent="0.25">
      <c r="B35" s="88">
        <v>2</v>
      </c>
      <c r="C35" s="88" t="s">
        <v>737</v>
      </c>
      <c r="D35" s="88" t="s">
        <v>829</v>
      </c>
      <c r="E35" s="88" t="s">
        <v>96</v>
      </c>
      <c r="F35" s="88" t="s">
        <v>811</v>
      </c>
      <c r="G35" s="88"/>
      <c r="H35" s="88"/>
      <c r="I35" s="88"/>
      <c r="J35" s="88"/>
      <c r="K35" s="88"/>
      <c r="L35" s="88"/>
      <c r="M35" s="89"/>
      <c r="N35" s="88">
        <v>47</v>
      </c>
      <c r="O35" s="88">
        <v>6</v>
      </c>
      <c r="P35" s="88">
        <v>6</v>
      </c>
      <c r="Q35" s="88">
        <v>399</v>
      </c>
      <c r="R35" s="88">
        <v>7</v>
      </c>
      <c r="S35" s="88"/>
      <c r="T35" s="88"/>
      <c r="U35" s="90" t="s">
        <v>823</v>
      </c>
    </row>
    <row r="36" spans="2:21" ht="14.25" hidden="1" x14ac:dyDescent="0.25">
      <c r="B36" s="82">
        <v>2</v>
      </c>
      <c r="C36" s="82" t="s">
        <v>737</v>
      </c>
      <c r="D36" s="82" t="s">
        <v>829</v>
      </c>
      <c r="E36" s="82" t="s">
        <v>93</v>
      </c>
      <c r="F36" s="82" t="s">
        <v>796</v>
      </c>
      <c r="G36" s="82">
        <v>14</v>
      </c>
      <c r="H36" s="82">
        <v>5</v>
      </c>
      <c r="I36" s="82"/>
      <c r="J36" s="82"/>
      <c r="K36" s="82"/>
      <c r="L36" s="82">
        <v>38</v>
      </c>
      <c r="M36" s="83" t="s">
        <v>833</v>
      </c>
      <c r="N36" s="84">
        <v>57</v>
      </c>
      <c r="O36" s="84">
        <v>1</v>
      </c>
      <c r="P36" s="84">
        <v>1</v>
      </c>
      <c r="Q36" s="84">
        <v>260</v>
      </c>
      <c r="R36" s="82">
        <v>1</v>
      </c>
      <c r="S36" s="82">
        <v>2130</v>
      </c>
      <c r="T36" s="85">
        <v>1</v>
      </c>
      <c r="U36" s="86"/>
    </row>
    <row r="37" spans="2:21" ht="14.25" hidden="1" x14ac:dyDescent="0.25">
      <c r="B37" s="82">
        <v>2</v>
      </c>
      <c r="C37" s="82" t="s">
        <v>737</v>
      </c>
      <c r="D37" s="82" t="s">
        <v>829</v>
      </c>
      <c r="E37" s="82" t="s">
        <v>93</v>
      </c>
      <c r="F37" s="82" t="s">
        <v>834</v>
      </c>
      <c r="G37" s="82"/>
      <c r="H37" s="82">
        <v>1</v>
      </c>
      <c r="I37" s="82"/>
      <c r="J37" s="82"/>
      <c r="K37" s="82"/>
      <c r="L37" s="82">
        <v>27</v>
      </c>
      <c r="M37" s="83"/>
      <c r="N37" s="84">
        <v>28</v>
      </c>
      <c r="O37" s="84">
        <v>0</v>
      </c>
      <c r="P37" s="84">
        <v>0</v>
      </c>
      <c r="Q37" s="84">
        <v>73</v>
      </c>
      <c r="R37" s="82"/>
      <c r="S37" s="82">
        <v>2130</v>
      </c>
      <c r="T37" s="85">
        <v>1</v>
      </c>
      <c r="U37" s="86"/>
    </row>
    <row r="38" spans="2:21" ht="14.25" hidden="1" x14ac:dyDescent="0.25">
      <c r="B38" s="82">
        <v>2</v>
      </c>
      <c r="C38" s="82" t="s">
        <v>737</v>
      </c>
      <c r="D38" s="82" t="s">
        <v>829</v>
      </c>
      <c r="E38" s="82" t="s">
        <v>93</v>
      </c>
      <c r="F38" s="82" t="s">
        <v>808</v>
      </c>
      <c r="G38" s="82">
        <v>3</v>
      </c>
      <c r="H38" s="82">
        <v>3</v>
      </c>
      <c r="I38" s="82"/>
      <c r="J38" s="82"/>
      <c r="K38" s="82"/>
      <c r="L38" s="82">
        <v>14</v>
      </c>
      <c r="M38" s="83"/>
      <c r="N38" s="84">
        <v>20</v>
      </c>
      <c r="O38" s="84">
        <v>0</v>
      </c>
      <c r="P38" s="84">
        <v>0</v>
      </c>
      <c r="Q38" s="84">
        <v>130</v>
      </c>
      <c r="R38" s="82"/>
      <c r="S38" s="82">
        <v>2130</v>
      </c>
      <c r="T38" s="85">
        <v>1</v>
      </c>
      <c r="U38" s="86"/>
    </row>
    <row r="39" spans="2:21" ht="14.25" hidden="1" x14ac:dyDescent="0.25">
      <c r="B39" s="82">
        <v>2</v>
      </c>
      <c r="C39" s="82" t="s">
        <v>737</v>
      </c>
      <c r="D39" s="82" t="s">
        <v>829</v>
      </c>
      <c r="E39" s="82" t="s">
        <v>93</v>
      </c>
      <c r="F39" s="82" t="s">
        <v>800</v>
      </c>
      <c r="G39" s="82">
        <v>4</v>
      </c>
      <c r="H39" s="82">
        <v>5</v>
      </c>
      <c r="I39" s="82"/>
      <c r="J39" s="82"/>
      <c r="K39" s="82">
        <v>5</v>
      </c>
      <c r="L39" s="82">
        <v>15</v>
      </c>
      <c r="M39" s="111" t="s">
        <v>999</v>
      </c>
      <c r="N39" s="84">
        <v>29</v>
      </c>
      <c r="O39" s="84">
        <v>0</v>
      </c>
      <c r="P39" s="84">
        <v>0</v>
      </c>
      <c r="Q39" s="84">
        <v>82</v>
      </c>
      <c r="R39" s="82">
        <v>1</v>
      </c>
      <c r="S39" s="82">
        <v>2130</v>
      </c>
      <c r="T39" s="85">
        <v>1</v>
      </c>
      <c r="U39" s="86"/>
    </row>
    <row r="40" spans="2:21" ht="12.75" hidden="1" x14ac:dyDescent="0.25">
      <c r="B40" s="88">
        <v>2</v>
      </c>
      <c r="C40" s="88" t="s">
        <v>737</v>
      </c>
      <c r="D40" s="88" t="s">
        <v>829</v>
      </c>
      <c r="E40" s="88" t="s">
        <v>93</v>
      </c>
      <c r="F40" s="88" t="s">
        <v>811</v>
      </c>
      <c r="G40" s="88"/>
      <c r="H40" s="88"/>
      <c r="I40" s="88"/>
      <c r="J40" s="88"/>
      <c r="K40" s="88"/>
      <c r="L40" s="88"/>
      <c r="M40" s="110"/>
      <c r="N40" s="88">
        <v>134</v>
      </c>
      <c r="O40" s="88">
        <v>1</v>
      </c>
      <c r="P40" s="88">
        <v>1</v>
      </c>
      <c r="Q40" s="88">
        <v>545</v>
      </c>
      <c r="R40" s="88">
        <v>2</v>
      </c>
      <c r="S40" s="88"/>
      <c r="T40" s="88"/>
      <c r="U40" s="90" t="s">
        <v>823</v>
      </c>
    </row>
    <row r="41" spans="2:21" ht="14.25" hidden="1" x14ac:dyDescent="0.25">
      <c r="B41" s="82">
        <v>2</v>
      </c>
      <c r="C41" s="82" t="s">
        <v>835</v>
      </c>
      <c r="D41" s="82" t="s">
        <v>836</v>
      </c>
      <c r="E41" s="82" t="s">
        <v>93</v>
      </c>
      <c r="F41" s="82" t="s">
        <v>796</v>
      </c>
      <c r="G41" s="82">
        <v>1</v>
      </c>
      <c r="H41" s="82">
        <v>1</v>
      </c>
      <c r="I41" s="82"/>
      <c r="J41" s="82"/>
      <c r="K41" s="82"/>
      <c r="L41" s="82">
        <v>1</v>
      </c>
      <c r="M41" s="83"/>
      <c r="N41" s="84">
        <v>3</v>
      </c>
      <c r="O41" s="84">
        <v>0</v>
      </c>
      <c r="P41" s="84">
        <v>0</v>
      </c>
      <c r="Q41" s="84">
        <v>10</v>
      </c>
      <c r="R41" s="82"/>
      <c r="S41" s="82">
        <v>2141</v>
      </c>
      <c r="T41" s="85">
        <v>6</v>
      </c>
      <c r="U41" s="86"/>
    </row>
    <row r="42" spans="2:21" ht="14.25" hidden="1" x14ac:dyDescent="0.25">
      <c r="B42" s="82">
        <v>2</v>
      </c>
      <c r="C42" s="82" t="s">
        <v>835</v>
      </c>
      <c r="D42" s="82" t="s">
        <v>836</v>
      </c>
      <c r="E42" s="82" t="s">
        <v>93</v>
      </c>
      <c r="F42" s="82" t="s">
        <v>837</v>
      </c>
      <c r="G42" s="82"/>
      <c r="H42" s="82">
        <v>2</v>
      </c>
      <c r="I42" s="82">
        <v>2</v>
      </c>
      <c r="J42" s="82"/>
      <c r="K42" s="82"/>
      <c r="L42" s="82">
        <v>97</v>
      </c>
      <c r="M42" s="83"/>
      <c r="N42" s="84">
        <v>101</v>
      </c>
      <c r="O42" s="84">
        <v>0</v>
      </c>
      <c r="P42" s="84">
        <v>0</v>
      </c>
      <c r="Q42" s="84">
        <v>365</v>
      </c>
      <c r="R42" s="82"/>
      <c r="S42" s="82">
        <v>2141</v>
      </c>
      <c r="T42" s="85">
        <v>6</v>
      </c>
      <c r="U42" s="86"/>
    </row>
    <row r="43" spans="2:21" ht="14.25" hidden="1" x14ac:dyDescent="0.25">
      <c r="B43" s="82">
        <v>2</v>
      </c>
      <c r="C43" s="82" t="s">
        <v>835</v>
      </c>
      <c r="D43" s="82" t="s">
        <v>836</v>
      </c>
      <c r="E43" s="82" t="s">
        <v>93</v>
      </c>
      <c r="F43" s="82" t="s">
        <v>838</v>
      </c>
      <c r="G43" s="82">
        <v>9</v>
      </c>
      <c r="H43" s="82">
        <v>1</v>
      </c>
      <c r="I43" s="82"/>
      <c r="J43" s="82"/>
      <c r="K43" s="82"/>
      <c r="L43" s="82">
        <v>10</v>
      </c>
      <c r="M43" s="87" t="s">
        <v>839</v>
      </c>
      <c r="N43" s="84">
        <v>20</v>
      </c>
      <c r="O43" s="84">
        <v>1</v>
      </c>
      <c r="P43" s="84">
        <v>1</v>
      </c>
      <c r="Q43" s="84">
        <v>186</v>
      </c>
      <c r="R43" s="82">
        <v>1</v>
      </c>
      <c r="S43" s="82">
        <v>2141</v>
      </c>
      <c r="T43" s="85">
        <v>6</v>
      </c>
      <c r="U43" s="86"/>
    </row>
    <row r="44" spans="2:21" ht="12.75" hidden="1" x14ac:dyDescent="0.25">
      <c r="B44" s="88">
        <v>2</v>
      </c>
      <c r="C44" s="88" t="s">
        <v>835</v>
      </c>
      <c r="D44" s="88" t="s">
        <v>836</v>
      </c>
      <c r="E44" s="88" t="s">
        <v>93</v>
      </c>
      <c r="F44" s="88" t="s">
        <v>811</v>
      </c>
      <c r="G44" s="88"/>
      <c r="H44" s="88"/>
      <c r="I44" s="88"/>
      <c r="J44" s="88"/>
      <c r="K44" s="88"/>
      <c r="L44" s="88"/>
      <c r="M44" s="89"/>
      <c r="N44" s="88">
        <v>124</v>
      </c>
      <c r="O44" s="88">
        <v>1</v>
      </c>
      <c r="P44" s="88">
        <v>1</v>
      </c>
      <c r="Q44" s="88">
        <v>561</v>
      </c>
      <c r="R44" s="88">
        <v>1</v>
      </c>
      <c r="S44" s="88"/>
      <c r="T44" s="88"/>
      <c r="U44" s="90" t="s">
        <v>823</v>
      </c>
    </row>
    <row r="45" spans="2:21" ht="25.5" hidden="1" x14ac:dyDescent="0.25">
      <c r="B45" s="82">
        <v>2</v>
      </c>
      <c r="C45" s="82" t="s">
        <v>840</v>
      </c>
      <c r="D45" s="82" t="s">
        <v>841</v>
      </c>
      <c r="E45" s="82"/>
      <c r="F45" s="82" t="s">
        <v>792</v>
      </c>
      <c r="G45" s="82">
        <v>53</v>
      </c>
      <c r="H45" s="82">
        <v>23</v>
      </c>
      <c r="I45" s="82"/>
      <c r="J45" s="82"/>
      <c r="K45" s="82"/>
      <c r="L45" s="82">
        <v>38</v>
      </c>
      <c r="M45" s="83" t="s">
        <v>842</v>
      </c>
      <c r="N45" s="84">
        <v>114</v>
      </c>
      <c r="O45" s="84">
        <v>10</v>
      </c>
      <c r="P45" s="84">
        <v>10</v>
      </c>
      <c r="Q45" s="84">
        <v>1255</v>
      </c>
      <c r="R45" s="82">
        <v>10</v>
      </c>
      <c r="S45" s="82">
        <v>2065</v>
      </c>
      <c r="T45" s="85">
        <v>3</v>
      </c>
      <c r="U45" s="86"/>
    </row>
    <row r="46" spans="2:21" ht="14.25" hidden="1" x14ac:dyDescent="0.25">
      <c r="B46" s="82">
        <v>2</v>
      </c>
      <c r="C46" s="82" t="s">
        <v>840</v>
      </c>
      <c r="D46" s="82" t="s">
        <v>841</v>
      </c>
      <c r="E46" s="82"/>
      <c r="F46" s="82" t="s">
        <v>796</v>
      </c>
      <c r="G46" s="82">
        <v>18</v>
      </c>
      <c r="H46" s="82">
        <v>5</v>
      </c>
      <c r="I46" s="82"/>
      <c r="J46" s="82">
        <v>5</v>
      </c>
      <c r="K46" s="82"/>
      <c r="L46" s="82">
        <v>15</v>
      </c>
      <c r="M46" s="83" t="s">
        <v>843</v>
      </c>
      <c r="N46" s="84">
        <v>43</v>
      </c>
      <c r="O46" s="84">
        <v>4</v>
      </c>
      <c r="P46" s="84">
        <v>4</v>
      </c>
      <c r="Q46" s="84">
        <v>485</v>
      </c>
      <c r="R46" s="82">
        <v>4</v>
      </c>
      <c r="S46" s="82">
        <v>2065</v>
      </c>
      <c r="T46" s="85">
        <v>3</v>
      </c>
      <c r="U46" s="86"/>
    </row>
    <row r="47" spans="2:21" ht="14.25" hidden="1" x14ac:dyDescent="0.25">
      <c r="B47" s="82">
        <v>2</v>
      </c>
      <c r="C47" s="82" t="s">
        <v>840</v>
      </c>
      <c r="D47" s="82" t="s">
        <v>841</v>
      </c>
      <c r="E47" s="82"/>
      <c r="F47" s="82" t="s">
        <v>827</v>
      </c>
      <c r="G47" s="82">
        <v>3</v>
      </c>
      <c r="H47" s="82"/>
      <c r="I47" s="82"/>
      <c r="J47" s="82"/>
      <c r="K47" s="82"/>
      <c r="L47" s="82">
        <v>26</v>
      </c>
      <c r="M47" s="83" t="s">
        <v>844</v>
      </c>
      <c r="N47" s="84">
        <v>29</v>
      </c>
      <c r="O47" s="84">
        <v>1</v>
      </c>
      <c r="P47" s="84">
        <v>1</v>
      </c>
      <c r="Q47" s="84">
        <v>31</v>
      </c>
      <c r="R47" s="82">
        <v>1</v>
      </c>
      <c r="S47" s="82">
        <v>2065</v>
      </c>
      <c r="T47" s="85">
        <v>3</v>
      </c>
      <c r="U47" s="86"/>
    </row>
    <row r="48" spans="2:21" ht="14.25" hidden="1" x14ac:dyDescent="0.25">
      <c r="B48" s="82">
        <v>2</v>
      </c>
      <c r="C48" s="82" t="s">
        <v>840</v>
      </c>
      <c r="D48" s="82" t="s">
        <v>841</v>
      </c>
      <c r="E48" s="82"/>
      <c r="F48" s="82" t="s">
        <v>845</v>
      </c>
      <c r="G48" s="82">
        <v>2</v>
      </c>
      <c r="H48" s="82">
        <v>2</v>
      </c>
      <c r="I48" s="82"/>
      <c r="J48" s="82"/>
      <c r="K48" s="82"/>
      <c r="L48" s="82">
        <v>263</v>
      </c>
      <c r="M48" s="83" t="s">
        <v>846</v>
      </c>
      <c r="N48" s="84">
        <v>267</v>
      </c>
      <c r="O48" s="84">
        <v>1</v>
      </c>
      <c r="P48" s="84">
        <v>1</v>
      </c>
      <c r="Q48" s="84">
        <v>455</v>
      </c>
      <c r="R48" s="82">
        <v>1</v>
      </c>
      <c r="S48" s="82">
        <v>2065</v>
      </c>
      <c r="T48" s="85">
        <v>3</v>
      </c>
      <c r="U48" s="86"/>
    </row>
    <row r="49" spans="2:21" ht="14.25" hidden="1" x14ac:dyDescent="0.25">
      <c r="B49" s="82">
        <v>2</v>
      </c>
      <c r="C49" s="82" t="s">
        <v>840</v>
      </c>
      <c r="D49" s="82" t="s">
        <v>841</v>
      </c>
      <c r="E49" s="82"/>
      <c r="F49" s="82" t="s">
        <v>837</v>
      </c>
      <c r="G49" s="82">
        <v>3</v>
      </c>
      <c r="H49" s="82">
        <v>5</v>
      </c>
      <c r="I49" s="82"/>
      <c r="J49" s="82"/>
      <c r="K49" s="82"/>
      <c r="L49" s="82">
        <v>127</v>
      </c>
      <c r="M49" s="83" t="s">
        <v>847</v>
      </c>
      <c r="N49" s="84">
        <v>135</v>
      </c>
      <c r="O49" s="84">
        <v>1</v>
      </c>
      <c r="P49" s="84">
        <v>1</v>
      </c>
      <c r="Q49" s="84">
        <v>1550</v>
      </c>
      <c r="R49" s="82">
        <v>1</v>
      </c>
      <c r="S49" s="82">
        <v>2065</v>
      </c>
      <c r="T49" s="85">
        <v>3</v>
      </c>
      <c r="U49" s="86"/>
    </row>
    <row r="50" spans="2:21" ht="14.25" hidden="1" x14ac:dyDescent="0.25">
      <c r="B50" s="82">
        <v>2</v>
      </c>
      <c r="C50" s="82" t="s">
        <v>840</v>
      </c>
      <c r="D50" s="82" t="s">
        <v>841</v>
      </c>
      <c r="E50" s="82"/>
      <c r="F50" s="82" t="s">
        <v>798</v>
      </c>
      <c r="G50" s="82">
        <v>6</v>
      </c>
      <c r="H50" s="82"/>
      <c r="I50" s="82">
        <v>3</v>
      </c>
      <c r="J50" s="82"/>
      <c r="K50" s="82"/>
      <c r="L50" s="82">
        <v>16</v>
      </c>
      <c r="M50" s="83" t="s">
        <v>848</v>
      </c>
      <c r="N50" s="84">
        <v>25</v>
      </c>
      <c r="O50" s="84">
        <v>2</v>
      </c>
      <c r="P50" s="84">
        <v>2</v>
      </c>
      <c r="Q50" s="84">
        <v>365</v>
      </c>
      <c r="R50" s="82">
        <v>2</v>
      </c>
      <c r="S50" s="82">
        <v>2065</v>
      </c>
      <c r="T50" s="85">
        <v>3</v>
      </c>
      <c r="U50" s="86"/>
    </row>
    <row r="51" spans="2:21" ht="14.25" hidden="1" x14ac:dyDescent="0.25">
      <c r="B51" s="82">
        <v>2</v>
      </c>
      <c r="C51" s="82" t="s">
        <v>840</v>
      </c>
      <c r="D51" s="82" t="s">
        <v>841</v>
      </c>
      <c r="E51" s="82"/>
      <c r="F51" s="82" t="s">
        <v>800</v>
      </c>
      <c r="G51" s="82">
        <v>5</v>
      </c>
      <c r="H51" s="82"/>
      <c r="I51" s="82"/>
      <c r="J51" s="82"/>
      <c r="K51" s="82">
        <v>1</v>
      </c>
      <c r="L51" s="82">
        <v>6</v>
      </c>
      <c r="M51" s="87" t="s">
        <v>849</v>
      </c>
      <c r="N51" s="84">
        <v>12</v>
      </c>
      <c r="O51" s="84">
        <v>1</v>
      </c>
      <c r="P51" s="84">
        <v>1</v>
      </c>
      <c r="Q51" s="84">
        <v>640</v>
      </c>
      <c r="R51" s="82">
        <v>1</v>
      </c>
      <c r="S51" s="82">
        <v>2065</v>
      </c>
      <c r="T51" s="85">
        <v>3</v>
      </c>
      <c r="U51" s="86" t="s">
        <v>801</v>
      </c>
    </row>
    <row r="52" spans="2:21" ht="12.75" hidden="1" x14ac:dyDescent="0.25">
      <c r="B52" s="88">
        <v>2</v>
      </c>
      <c r="C52" s="88" t="s">
        <v>840</v>
      </c>
      <c r="D52" s="88" t="s">
        <v>841</v>
      </c>
      <c r="E52" s="88"/>
      <c r="F52" s="88" t="s">
        <v>811</v>
      </c>
      <c r="G52" s="88"/>
      <c r="H52" s="88"/>
      <c r="I52" s="88"/>
      <c r="J52" s="88"/>
      <c r="K52" s="88"/>
      <c r="L52" s="88"/>
      <c r="M52" s="89"/>
      <c r="N52" s="88">
        <v>625</v>
      </c>
      <c r="O52" s="88">
        <v>20</v>
      </c>
      <c r="P52" s="88">
        <v>20</v>
      </c>
      <c r="Q52" s="88">
        <v>4781</v>
      </c>
      <c r="R52" s="88">
        <v>20</v>
      </c>
      <c r="S52" s="88"/>
      <c r="T52" s="88"/>
      <c r="U52" s="90" t="s">
        <v>823</v>
      </c>
    </row>
    <row r="53" spans="2:21" ht="14.25" hidden="1" x14ac:dyDescent="0.25">
      <c r="B53" s="82">
        <v>2</v>
      </c>
      <c r="C53" s="82" t="s">
        <v>753</v>
      </c>
      <c r="D53" s="82" t="s">
        <v>850</v>
      </c>
      <c r="E53" s="82"/>
      <c r="F53" s="82" t="s">
        <v>851</v>
      </c>
      <c r="G53" s="82">
        <v>27</v>
      </c>
      <c r="H53" s="82">
        <v>2</v>
      </c>
      <c r="I53" s="82"/>
      <c r="J53" s="82"/>
      <c r="K53" s="82"/>
      <c r="L53" s="82">
        <v>2</v>
      </c>
      <c r="M53" s="83" t="s">
        <v>852</v>
      </c>
      <c r="N53" s="84">
        <v>29</v>
      </c>
      <c r="O53" s="84">
        <v>2</v>
      </c>
      <c r="P53" s="84">
        <v>2</v>
      </c>
      <c r="Q53" s="84">
        <v>255</v>
      </c>
      <c r="R53" s="82"/>
      <c r="S53" s="82">
        <v>2208</v>
      </c>
      <c r="T53" s="85" t="s">
        <v>826</v>
      </c>
      <c r="U53" s="86" t="s">
        <v>853</v>
      </c>
    </row>
    <row r="54" spans="2:21" ht="14.25" hidden="1" x14ac:dyDescent="0.25">
      <c r="B54" s="82">
        <v>2</v>
      </c>
      <c r="C54" s="82" t="s">
        <v>753</v>
      </c>
      <c r="D54" s="82" t="s">
        <v>850</v>
      </c>
      <c r="E54" s="82"/>
      <c r="F54" s="82" t="s">
        <v>796</v>
      </c>
      <c r="G54" s="82">
        <v>9</v>
      </c>
      <c r="H54" s="82"/>
      <c r="I54" s="82"/>
      <c r="J54" s="82"/>
      <c r="K54" s="82"/>
      <c r="L54" s="82">
        <v>1</v>
      </c>
      <c r="M54" s="109" t="s">
        <v>854</v>
      </c>
      <c r="N54" s="84">
        <v>7</v>
      </c>
      <c r="O54" s="84">
        <v>1</v>
      </c>
      <c r="P54" s="84">
        <v>1</v>
      </c>
      <c r="Q54" s="84">
        <v>165</v>
      </c>
      <c r="R54" s="82">
        <v>1</v>
      </c>
      <c r="S54" s="82">
        <v>2208</v>
      </c>
      <c r="T54" s="85" t="s">
        <v>826</v>
      </c>
      <c r="U54" s="86"/>
    </row>
    <row r="55" spans="2:21" ht="14.25" hidden="1" x14ac:dyDescent="0.25">
      <c r="B55" s="82">
        <v>2</v>
      </c>
      <c r="C55" s="82" t="s">
        <v>753</v>
      </c>
      <c r="D55" s="82" t="s">
        <v>850</v>
      </c>
      <c r="E55" s="82"/>
      <c r="F55" s="82" t="s">
        <v>837</v>
      </c>
      <c r="G55" s="82">
        <v>3</v>
      </c>
      <c r="H55" s="82">
        <v>6</v>
      </c>
      <c r="I55" s="82">
        <v>1</v>
      </c>
      <c r="J55" s="82"/>
      <c r="K55" s="82"/>
      <c r="L55" s="82">
        <v>125</v>
      </c>
      <c r="M55" s="83" t="s">
        <v>855</v>
      </c>
      <c r="N55" s="84">
        <v>135</v>
      </c>
      <c r="O55" s="84">
        <v>1</v>
      </c>
      <c r="P55" s="84">
        <v>1</v>
      </c>
      <c r="Q55" s="84">
        <v>550</v>
      </c>
      <c r="R55" s="82">
        <v>1</v>
      </c>
      <c r="S55" s="82">
        <v>2208</v>
      </c>
      <c r="T55" s="85" t="s">
        <v>826</v>
      </c>
      <c r="U55" s="86"/>
    </row>
    <row r="56" spans="2:21" ht="14.25" hidden="1" x14ac:dyDescent="0.25">
      <c r="B56" s="82">
        <v>2</v>
      </c>
      <c r="C56" s="82" t="s">
        <v>753</v>
      </c>
      <c r="D56" s="82" t="s">
        <v>850</v>
      </c>
      <c r="E56" s="82"/>
      <c r="F56" s="82" t="s">
        <v>856</v>
      </c>
      <c r="G56" s="82">
        <v>10</v>
      </c>
      <c r="H56" s="82">
        <v>5</v>
      </c>
      <c r="I56" s="82"/>
      <c r="J56" s="82"/>
      <c r="K56" s="82"/>
      <c r="L56" s="82">
        <v>48</v>
      </c>
      <c r="M56" s="87" t="s">
        <v>1010</v>
      </c>
      <c r="N56" s="84">
        <v>63</v>
      </c>
      <c r="O56" s="84">
        <v>3</v>
      </c>
      <c r="P56" s="84">
        <v>3</v>
      </c>
      <c r="Q56" s="84">
        <v>260</v>
      </c>
      <c r="R56" s="82">
        <v>4</v>
      </c>
      <c r="S56" s="82">
        <v>2208</v>
      </c>
      <c r="T56" s="85" t="s">
        <v>826</v>
      </c>
      <c r="U56" s="86" t="s">
        <v>801</v>
      </c>
    </row>
    <row r="57" spans="2:21" ht="12.75" hidden="1" x14ac:dyDescent="0.25">
      <c r="B57" s="88">
        <v>2</v>
      </c>
      <c r="C57" s="88" t="s">
        <v>753</v>
      </c>
      <c r="D57" s="88" t="s">
        <v>850</v>
      </c>
      <c r="E57" s="88"/>
      <c r="F57" s="88" t="s">
        <v>811</v>
      </c>
      <c r="G57" s="88"/>
      <c r="H57" s="88"/>
      <c r="I57" s="88"/>
      <c r="J57" s="88"/>
      <c r="K57" s="88"/>
      <c r="L57" s="88"/>
      <c r="M57" s="89"/>
      <c r="N57" s="88">
        <v>234</v>
      </c>
      <c r="O57" s="88">
        <v>7</v>
      </c>
      <c r="P57" s="88">
        <v>7</v>
      </c>
      <c r="Q57" s="88">
        <v>1230</v>
      </c>
      <c r="R57" s="88">
        <v>6</v>
      </c>
      <c r="S57" s="88"/>
      <c r="T57" s="88"/>
      <c r="U57" s="90" t="s">
        <v>823</v>
      </c>
    </row>
    <row r="58" spans="2:21" ht="14.25" hidden="1" x14ac:dyDescent="0.25">
      <c r="B58" s="82">
        <v>2</v>
      </c>
      <c r="C58" s="82" t="s">
        <v>857</v>
      </c>
      <c r="D58" s="82" t="s">
        <v>858</v>
      </c>
      <c r="E58" s="82"/>
      <c r="F58" s="82" t="s">
        <v>792</v>
      </c>
      <c r="G58" s="82">
        <v>12</v>
      </c>
      <c r="H58" s="82">
        <v>3</v>
      </c>
      <c r="I58" s="82"/>
      <c r="J58" s="82">
        <v>6</v>
      </c>
      <c r="K58" s="82"/>
      <c r="L58" s="82">
        <v>4</v>
      </c>
      <c r="M58" s="83" t="s">
        <v>859</v>
      </c>
      <c r="N58" s="84">
        <v>25</v>
      </c>
      <c r="O58" s="84">
        <v>3</v>
      </c>
      <c r="P58" s="84">
        <v>3</v>
      </c>
      <c r="Q58" s="84">
        <v>377</v>
      </c>
      <c r="R58" s="82">
        <v>3</v>
      </c>
      <c r="S58" s="82">
        <v>2012</v>
      </c>
      <c r="T58" s="85" t="s">
        <v>860</v>
      </c>
      <c r="U58" s="86"/>
    </row>
    <row r="59" spans="2:21" ht="14.25" hidden="1" x14ac:dyDescent="0.25">
      <c r="B59" s="82">
        <v>2</v>
      </c>
      <c r="C59" s="82" t="s">
        <v>857</v>
      </c>
      <c r="D59" s="82" t="s">
        <v>858</v>
      </c>
      <c r="E59" s="82"/>
      <c r="F59" s="82" t="s">
        <v>827</v>
      </c>
      <c r="G59" s="82">
        <v>3</v>
      </c>
      <c r="H59" s="82">
        <v>2</v>
      </c>
      <c r="I59" s="82"/>
      <c r="J59" s="82"/>
      <c r="K59" s="82"/>
      <c r="L59" s="82">
        <v>12</v>
      </c>
      <c r="M59" s="83"/>
      <c r="N59" s="84">
        <v>17</v>
      </c>
      <c r="O59" s="84">
        <v>0</v>
      </c>
      <c r="P59" s="84">
        <v>0</v>
      </c>
      <c r="Q59" s="84">
        <v>67</v>
      </c>
      <c r="R59" s="82"/>
      <c r="S59" s="82">
        <v>2012</v>
      </c>
      <c r="T59" s="85" t="s">
        <v>860</v>
      </c>
      <c r="U59" s="86"/>
    </row>
    <row r="60" spans="2:21" ht="14.25" hidden="1" x14ac:dyDescent="0.25">
      <c r="B60" s="82">
        <v>2</v>
      </c>
      <c r="C60" s="82" t="s">
        <v>857</v>
      </c>
      <c r="D60" s="82" t="s">
        <v>858</v>
      </c>
      <c r="E60" s="82"/>
      <c r="F60" s="82" t="s">
        <v>837</v>
      </c>
      <c r="G60" s="82">
        <v>2</v>
      </c>
      <c r="H60" s="82">
        <v>3</v>
      </c>
      <c r="I60" s="82">
        <v>2</v>
      </c>
      <c r="J60" s="82"/>
      <c r="K60" s="82"/>
      <c r="L60" s="82">
        <v>122</v>
      </c>
      <c r="M60" s="83" t="s">
        <v>861</v>
      </c>
      <c r="N60" s="84">
        <v>129</v>
      </c>
      <c r="O60" s="84">
        <v>2</v>
      </c>
      <c r="P60" s="84">
        <v>2</v>
      </c>
      <c r="Q60" s="84">
        <v>1320</v>
      </c>
      <c r="R60" s="82">
        <v>2</v>
      </c>
      <c r="S60" s="82">
        <v>2012</v>
      </c>
      <c r="T60" s="85" t="s">
        <v>860</v>
      </c>
      <c r="U60" s="86"/>
    </row>
    <row r="61" spans="2:21" ht="14.25" hidden="1" x14ac:dyDescent="0.25">
      <c r="B61" s="82">
        <v>2</v>
      </c>
      <c r="C61" s="82" t="s">
        <v>857</v>
      </c>
      <c r="D61" s="82" t="s">
        <v>858</v>
      </c>
      <c r="E61" s="82"/>
      <c r="F61" s="82" t="s">
        <v>800</v>
      </c>
      <c r="G61" s="82">
        <v>8</v>
      </c>
      <c r="H61" s="82">
        <v>2</v>
      </c>
      <c r="I61" s="82"/>
      <c r="J61" s="82"/>
      <c r="K61" s="82"/>
      <c r="L61" s="82">
        <v>26</v>
      </c>
      <c r="M61" s="87" t="s">
        <v>862</v>
      </c>
      <c r="N61" s="84">
        <v>36</v>
      </c>
      <c r="O61" s="84">
        <v>2</v>
      </c>
      <c r="P61" s="84">
        <v>2</v>
      </c>
      <c r="Q61" s="84">
        <v>500</v>
      </c>
      <c r="R61" s="82">
        <v>2</v>
      </c>
      <c r="S61" s="82">
        <v>2012</v>
      </c>
      <c r="T61" s="85" t="s">
        <v>860</v>
      </c>
      <c r="U61" s="86" t="s">
        <v>863</v>
      </c>
    </row>
    <row r="62" spans="2:21" ht="12.75" hidden="1" x14ac:dyDescent="0.25">
      <c r="B62" s="88">
        <v>2</v>
      </c>
      <c r="C62" s="88" t="s">
        <v>857</v>
      </c>
      <c r="D62" s="88" t="s">
        <v>858</v>
      </c>
      <c r="E62" s="88"/>
      <c r="F62" s="88" t="s">
        <v>811</v>
      </c>
      <c r="G62" s="88"/>
      <c r="H62" s="88"/>
      <c r="I62" s="88"/>
      <c r="J62" s="88"/>
      <c r="K62" s="88"/>
      <c r="L62" s="88"/>
      <c r="M62" s="89"/>
      <c r="N62" s="88">
        <v>207</v>
      </c>
      <c r="O62" s="88">
        <v>7</v>
      </c>
      <c r="P62" s="88">
        <v>7</v>
      </c>
      <c r="Q62" s="88">
        <v>2264</v>
      </c>
      <c r="R62" s="88">
        <v>7</v>
      </c>
      <c r="S62" s="88"/>
      <c r="T62" s="88"/>
      <c r="U62" s="90" t="s">
        <v>795</v>
      </c>
    </row>
    <row r="63" spans="2:21" ht="14.25" hidden="1" x14ac:dyDescent="0.25">
      <c r="B63" s="82">
        <v>2</v>
      </c>
      <c r="C63" s="82" t="s">
        <v>741</v>
      </c>
      <c r="D63" s="82" t="s">
        <v>864</v>
      </c>
      <c r="E63" s="82" t="s">
        <v>94</v>
      </c>
      <c r="F63" s="82" t="s">
        <v>808</v>
      </c>
      <c r="G63" s="82"/>
      <c r="H63" s="82"/>
      <c r="I63" s="82"/>
      <c r="J63" s="82"/>
      <c r="K63" s="82"/>
      <c r="L63" s="82">
        <v>1</v>
      </c>
      <c r="M63" s="83"/>
      <c r="N63" s="84">
        <v>1</v>
      </c>
      <c r="O63" s="84">
        <v>0</v>
      </c>
      <c r="P63" s="84">
        <v>0</v>
      </c>
      <c r="Q63" s="84">
        <v>2</v>
      </c>
      <c r="R63" s="82"/>
      <c r="S63" s="82">
        <v>2030</v>
      </c>
      <c r="T63" s="85" t="s">
        <v>826</v>
      </c>
      <c r="U63" s="86"/>
    </row>
    <row r="64" spans="2:21" ht="12.75" hidden="1" x14ac:dyDescent="0.25">
      <c r="B64" s="88">
        <v>2</v>
      </c>
      <c r="C64" s="88" t="s">
        <v>741</v>
      </c>
      <c r="D64" s="88" t="s">
        <v>864</v>
      </c>
      <c r="E64" s="88" t="s">
        <v>94</v>
      </c>
      <c r="F64" s="88" t="s">
        <v>811</v>
      </c>
      <c r="G64" s="88"/>
      <c r="H64" s="88"/>
      <c r="I64" s="88"/>
      <c r="J64" s="88"/>
      <c r="K64" s="88"/>
      <c r="L64" s="88"/>
      <c r="M64" s="89"/>
      <c r="N64" s="88">
        <v>1</v>
      </c>
      <c r="O64" s="88">
        <v>0</v>
      </c>
      <c r="P64" s="88">
        <v>0</v>
      </c>
      <c r="Q64" s="88">
        <v>2</v>
      </c>
      <c r="R64" s="88"/>
      <c r="S64" s="88"/>
      <c r="T64" s="88"/>
      <c r="U64" s="90" t="s">
        <v>823</v>
      </c>
    </row>
    <row r="65" spans="2:21" ht="14.25" hidden="1" x14ac:dyDescent="0.25">
      <c r="B65" s="82">
        <v>2</v>
      </c>
      <c r="C65" s="82" t="s">
        <v>741</v>
      </c>
      <c r="D65" s="82" t="s">
        <v>864</v>
      </c>
      <c r="E65" s="82" t="s">
        <v>93</v>
      </c>
      <c r="F65" s="82" t="s">
        <v>806</v>
      </c>
      <c r="G65" s="82"/>
      <c r="H65" s="82"/>
      <c r="I65" s="82"/>
      <c r="J65" s="82"/>
      <c r="K65" s="82"/>
      <c r="L65" s="82">
        <v>1</v>
      </c>
      <c r="M65" s="83" t="s">
        <v>865</v>
      </c>
      <c r="N65" s="84">
        <v>1</v>
      </c>
      <c r="O65" s="84">
        <v>0</v>
      </c>
      <c r="P65" s="84">
        <v>0</v>
      </c>
      <c r="Q65" s="84">
        <v>1</v>
      </c>
      <c r="R65" s="82"/>
      <c r="S65" s="82">
        <v>2030</v>
      </c>
      <c r="T65" s="85" t="s">
        <v>826</v>
      </c>
      <c r="U65" s="86"/>
    </row>
    <row r="66" spans="2:21" ht="12.75" hidden="1" x14ac:dyDescent="0.25">
      <c r="B66" s="88">
        <v>2</v>
      </c>
      <c r="C66" s="88" t="s">
        <v>741</v>
      </c>
      <c r="D66" s="88" t="s">
        <v>864</v>
      </c>
      <c r="E66" s="88" t="s">
        <v>93</v>
      </c>
      <c r="F66" s="88" t="s">
        <v>811</v>
      </c>
      <c r="G66" s="88"/>
      <c r="H66" s="88"/>
      <c r="I66" s="88"/>
      <c r="J66" s="88"/>
      <c r="K66" s="88"/>
      <c r="L66" s="88"/>
      <c r="M66" s="89"/>
      <c r="N66" s="88">
        <v>1</v>
      </c>
      <c r="O66" s="88">
        <v>0</v>
      </c>
      <c r="P66" s="88">
        <v>0</v>
      </c>
      <c r="Q66" s="88">
        <v>1</v>
      </c>
      <c r="R66" s="88"/>
      <c r="S66" s="88"/>
      <c r="T66" s="88"/>
      <c r="U66" s="90" t="s">
        <v>823</v>
      </c>
    </row>
    <row r="67" spans="2:21" ht="14.25" hidden="1" x14ac:dyDescent="0.25">
      <c r="B67" s="82">
        <v>2</v>
      </c>
      <c r="C67" s="82" t="s">
        <v>741</v>
      </c>
      <c r="D67" s="82" t="s">
        <v>864</v>
      </c>
      <c r="E67" s="82" t="s">
        <v>788</v>
      </c>
      <c r="F67" s="82" t="s">
        <v>808</v>
      </c>
      <c r="G67" s="82"/>
      <c r="H67" s="82"/>
      <c r="I67" s="82"/>
      <c r="J67" s="82"/>
      <c r="K67" s="82"/>
      <c r="L67" s="82">
        <v>10</v>
      </c>
      <c r="M67" s="83"/>
      <c r="N67" s="84">
        <v>10</v>
      </c>
      <c r="O67" s="84">
        <v>0</v>
      </c>
      <c r="P67" s="84">
        <v>0</v>
      </c>
      <c r="Q67" s="84">
        <v>16</v>
      </c>
      <c r="R67" s="82"/>
      <c r="S67" s="82">
        <v>2030</v>
      </c>
      <c r="T67" s="85" t="s">
        <v>826</v>
      </c>
      <c r="U67" s="86"/>
    </row>
    <row r="68" spans="2:21" ht="14.25" hidden="1" x14ac:dyDescent="0.25">
      <c r="B68" s="82">
        <v>2</v>
      </c>
      <c r="C68" s="82" t="s">
        <v>741</v>
      </c>
      <c r="D68" s="82" t="s">
        <v>864</v>
      </c>
      <c r="E68" s="82"/>
      <c r="F68" s="82" t="s">
        <v>866</v>
      </c>
      <c r="G68" s="82"/>
      <c r="H68" s="82">
        <v>1</v>
      </c>
      <c r="I68" s="82"/>
      <c r="J68" s="82"/>
      <c r="K68" s="82"/>
      <c r="L68" s="82"/>
      <c r="M68" s="83" t="s">
        <v>867</v>
      </c>
      <c r="N68" s="84">
        <v>1</v>
      </c>
      <c r="O68" s="84">
        <v>0</v>
      </c>
      <c r="P68" s="84">
        <v>1</v>
      </c>
      <c r="Q68" s="84">
        <v>4</v>
      </c>
      <c r="R68" s="82"/>
      <c r="S68" s="82">
        <v>2030</v>
      </c>
      <c r="T68" s="85" t="s">
        <v>826</v>
      </c>
      <c r="U68" s="86"/>
    </row>
    <row r="69" spans="2:21" ht="12.75" hidden="1" x14ac:dyDescent="0.25">
      <c r="B69" s="88">
        <v>2</v>
      </c>
      <c r="C69" s="88" t="s">
        <v>741</v>
      </c>
      <c r="D69" s="88" t="s">
        <v>864</v>
      </c>
      <c r="E69" s="88"/>
      <c r="F69" s="88" t="s">
        <v>811</v>
      </c>
      <c r="G69" s="88"/>
      <c r="H69" s="88"/>
      <c r="I69" s="88"/>
      <c r="J69" s="88"/>
      <c r="K69" s="88"/>
      <c r="L69" s="88"/>
      <c r="M69" s="89"/>
      <c r="N69" s="88">
        <v>11</v>
      </c>
      <c r="O69" s="88">
        <v>0</v>
      </c>
      <c r="P69" s="88">
        <v>1</v>
      </c>
      <c r="Q69" s="88">
        <v>20</v>
      </c>
      <c r="R69" s="88"/>
      <c r="S69" s="88"/>
      <c r="T69" s="88"/>
      <c r="U69" s="90" t="s">
        <v>823</v>
      </c>
    </row>
    <row r="70" spans="2:21" ht="25.5" hidden="1" x14ac:dyDescent="0.25">
      <c r="B70" s="82">
        <v>2</v>
      </c>
      <c r="C70" s="82" t="s">
        <v>741</v>
      </c>
      <c r="D70" s="82" t="s">
        <v>868</v>
      </c>
      <c r="E70" s="82" t="s">
        <v>96</v>
      </c>
      <c r="F70" s="82" t="s">
        <v>806</v>
      </c>
      <c r="G70" s="82">
        <v>2</v>
      </c>
      <c r="H70" s="82">
        <v>1</v>
      </c>
      <c r="I70" s="82"/>
      <c r="J70" s="82"/>
      <c r="K70" s="82"/>
      <c r="L70" s="82">
        <v>7</v>
      </c>
      <c r="M70" s="83" t="s">
        <v>869</v>
      </c>
      <c r="N70" s="84">
        <v>10</v>
      </c>
      <c r="O70" s="84">
        <v>2</v>
      </c>
      <c r="P70" s="84">
        <v>2</v>
      </c>
      <c r="Q70" s="84">
        <v>17</v>
      </c>
      <c r="R70" s="82">
        <v>2</v>
      </c>
      <c r="S70" s="82">
        <v>2031</v>
      </c>
      <c r="T70" s="85">
        <v>13</v>
      </c>
      <c r="U70" s="86"/>
    </row>
    <row r="71" spans="2:21" ht="14.25" hidden="1" x14ac:dyDescent="0.25">
      <c r="B71" s="82">
        <v>2</v>
      </c>
      <c r="C71" s="82" t="s">
        <v>741</v>
      </c>
      <c r="D71" s="82" t="s">
        <v>868</v>
      </c>
      <c r="E71" s="82" t="s">
        <v>96</v>
      </c>
      <c r="F71" s="82" t="s">
        <v>808</v>
      </c>
      <c r="G71" s="82"/>
      <c r="H71" s="82"/>
      <c r="I71" s="82"/>
      <c r="J71" s="82"/>
      <c r="K71" s="82"/>
      <c r="L71" s="82">
        <v>6</v>
      </c>
      <c r="M71" s="83"/>
      <c r="N71" s="84">
        <v>6</v>
      </c>
      <c r="O71" s="84">
        <v>0</v>
      </c>
      <c r="P71" s="84">
        <v>0</v>
      </c>
      <c r="Q71" s="84">
        <v>15</v>
      </c>
      <c r="R71" s="82"/>
      <c r="S71" s="82">
        <v>2031</v>
      </c>
      <c r="T71" s="85">
        <v>13</v>
      </c>
      <c r="U71" s="86"/>
    </row>
    <row r="72" spans="2:21" ht="14.25" hidden="1" x14ac:dyDescent="0.25">
      <c r="B72" s="82">
        <v>2</v>
      </c>
      <c r="C72" s="82" t="s">
        <v>741</v>
      </c>
      <c r="D72" s="82" t="s">
        <v>868</v>
      </c>
      <c r="E72" s="82" t="s">
        <v>96</v>
      </c>
      <c r="F72" s="82" t="s">
        <v>800</v>
      </c>
      <c r="G72" s="82">
        <v>2</v>
      </c>
      <c r="H72" s="82"/>
      <c r="I72" s="82"/>
      <c r="J72" s="82"/>
      <c r="K72" s="82"/>
      <c r="L72" s="82">
        <v>4</v>
      </c>
      <c r="M72" s="83" t="s">
        <v>870</v>
      </c>
      <c r="N72" s="84">
        <v>6</v>
      </c>
      <c r="O72" s="84">
        <v>1</v>
      </c>
      <c r="P72" s="84">
        <v>1</v>
      </c>
      <c r="Q72" s="84">
        <v>45</v>
      </c>
      <c r="R72" s="82">
        <v>1</v>
      </c>
      <c r="S72" s="82">
        <v>2031</v>
      </c>
      <c r="T72" s="85">
        <v>13</v>
      </c>
      <c r="U72" s="86"/>
    </row>
    <row r="73" spans="2:21" ht="12.75" hidden="1" x14ac:dyDescent="0.25">
      <c r="B73" s="88">
        <v>2</v>
      </c>
      <c r="C73" s="88" t="s">
        <v>741</v>
      </c>
      <c r="D73" s="88" t="s">
        <v>868</v>
      </c>
      <c r="E73" s="88" t="s">
        <v>96</v>
      </c>
      <c r="F73" s="88" t="s">
        <v>811</v>
      </c>
      <c r="G73" s="88"/>
      <c r="H73" s="88"/>
      <c r="I73" s="88"/>
      <c r="J73" s="88"/>
      <c r="K73" s="88"/>
      <c r="L73" s="88"/>
      <c r="M73" s="89"/>
      <c r="N73" s="88">
        <v>22</v>
      </c>
      <c r="O73" s="88">
        <v>3</v>
      </c>
      <c r="P73" s="88">
        <v>3</v>
      </c>
      <c r="Q73" s="88">
        <v>60</v>
      </c>
      <c r="R73" s="88">
        <v>3</v>
      </c>
      <c r="S73" s="88"/>
      <c r="T73" s="88"/>
      <c r="U73" s="90" t="s">
        <v>823</v>
      </c>
    </row>
    <row r="74" spans="2:21" ht="14.25" hidden="1" x14ac:dyDescent="0.25">
      <c r="B74" s="82">
        <v>2</v>
      </c>
      <c r="C74" s="82" t="s">
        <v>741</v>
      </c>
      <c r="D74" s="82" t="s">
        <v>868</v>
      </c>
      <c r="E74" s="82" t="s">
        <v>94</v>
      </c>
      <c r="F74" s="82" t="s">
        <v>796</v>
      </c>
      <c r="G74" s="82"/>
      <c r="H74" s="82"/>
      <c r="I74" s="82"/>
      <c r="J74" s="82"/>
      <c r="K74" s="82"/>
      <c r="L74" s="82">
        <v>1</v>
      </c>
      <c r="M74" s="83" t="s">
        <v>871</v>
      </c>
      <c r="N74" s="84">
        <v>1</v>
      </c>
      <c r="O74" s="84">
        <v>0</v>
      </c>
      <c r="P74" s="84">
        <v>0</v>
      </c>
      <c r="Q74" s="84">
        <v>3</v>
      </c>
      <c r="R74" s="82"/>
      <c r="S74" s="82">
        <v>2031</v>
      </c>
      <c r="T74" s="85">
        <v>13</v>
      </c>
      <c r="U74" s="86"/>
    </row>
    <row r="75" spans="2:21" ht="14.25" hidden="1" x14ac:dyDescent="0.25">
      <c r="B75" s="82">
        <v>2</v>
      </c>
      <c r="C75" s="82" t="s">
        <v>741</v>
      </c>
      <c r="D75" s="82" t="s">
        <v>868</v>
      </c>
      <c r="E75" s="82" t="s">
        <v>94</v>
      </c>
      <c r="F75" s="82" t="s">
        <v>808</v>
      </c>
      <c r="G75" s="82"/>
      <c r="H75" s="82"/>
      <c r="I75" s="82"/>
      <c r="J75" s="82"/>
      <c r="K75" s="82"/>
      <c r="L75" s="82">
        <v>1</v>
      </c>
      <c r="M75" s="83"/>
      <c r="N75" s="84">
        <v>1</v>
      </c>
      <c r="O75" s="84">
        <v>0</v>
      </c>
      <c r="P75" s="84">
        <v>0</v>
      </c>
      <c r="Q75" s="84">
        <v>3</v>
      </c>
      <c r="R75" s="82"/>
      <c r="S75" s="82">
        <v>2031</v>
      </c>
      <c r="T75" s="85">
        <v>13</v>
      </c>
      <c r="U75" s="86"/>
    </row>
    <row r="76" spans="2:21" ht="14.25" hidden="1" x14ac:dyDescent="0.25">
      <c r="B76" s="82">
        <v>2</v>
      </c>
      <c r="C76" s="82" t="s">
        <v>741</v>
      </c>
      <c r="D76" s="82" t="s">
        <v>868</v>
      </c>
      <c r="E76" s="82" t="s">
        <v>94</v>
      </c>
      <c r="F76" s="82" t="s">
        <v>800</v>
      </c>
      <c r="G76" s="82">
        <v>1</v>
      </c>
      <c r="H76" s="82"/>
      <c r="I76" s="82"/>
      <c r="J76" s="82"/>
      <c r="K76" s="82"/>
      <c r="L76" s="82">
        <v>1</v>
      </c>
      <c r="M76" s="87" t="s">
        <v>872</v>
      </c>
      <c r="N76" s="84">
        <v>2</v>
      </c>
      <c r="O76" s="84">
        <v>1</v>
      </c>
      <c r="P76" s="84">
        <v>1</v>
      </c>
      <c r="Q76" s="84">
        <v>5</v>
      </c>
      <c r="R76" s="82">
        <v>1</v>
      </c>
      <c r="S76" s="82">
        <v>2031</v>
      </c>
      <c r="T76" s="85">
        <v>13</v>
      </c>
      <c r="U76" s="86" t="s">
        <v>801</v>
      </c>
    </row>
    <row r="77" spans="2:21" ht="12.75" hidden="1" x14ac:dyDescent="0.25">
      <c r="B77" s="88">
        <v>2</v>
      </c>
      <c r="C77" s="88" t="s">
        <v>741</v>
      </c>
      <c r="D77" s="88" t="s">
        <v>868</v>
      </c>
      <c r="E77" s="88" t="s">
        <v>94</v>
      </c>
      <c r="F77" s="88" t="s">
        <v>811</v>
      </c>
      <c r="G77" s="88"/>
      <c r="H77" s="88"/>
      <c r="I77" s="88"/>
      <c r="J77" s="88"/>
      <c r="K77" s="88"/>
      <c r="L77" s="88"/>
      <c r="M77" s="89"/>
      <c r="N77" s="88">
        <v>4</v>
      </c>
      <c r="O77" s="88">
        <v>1</v>
      </c>
      <c r="P77" s="88">
        <v>1</v>
      </c>
      <c r="Q77" s="88">
        <v>11</v>
      </c>
      <c r="R77" s="88"/>
      <c r="S77" s="88"/>
      <c r="T77" s="88"/>
      <c r="U77" s="90" t="s">
        <v>823</v>
      </c>
    </row>
    <row r="78" spans="2:21" ht="14.25" hidden="1" x14ac:dyDescent="0.25">
      <c r="B78" s="82">
        <v>2</v>
      </c>
      <c r="C78" s="82" t="s">
        <v>741</v>
      </c>
      <c r="D78" s="82" t="s">
        <v>868</v>
      </c>
      <c r="E78" s="82" t="s">
        <v>93</v>
      </c>
      <c r="F78" s="82" t="s">
        <v>806</v>
      </c>
      <c r="G78" s="82">
        <v>4</v>
      </c>
      <c r="H78" s="82">
        <v>1</v>
      </c>
      <c r="I78" s="82"/>
      <c r="J78" s="82"/>
      <c r="K78" s="82"/>
      <c r="L78" s="82">
        <v>6</v>
      </c>
      <c r="M78" s="83" t="s">
        <v>873</v>
      </c>
      <c r="N78" s="84">
        <v>11</v>
      </c>
      <c r="O78" s="84">
        <v>1</v>
      </c>
      <c r="P78" s="84">
        <v>1</v>
      </c>
      <c r="Q78" s="84">
        <v>44</v>
      </c>
      <c r="R78" s="82">
        <v>1</v>
      </c>
      <c r="S78" s="82">
        <v>2031</v>
      </c>
      <c r="T78" s="85">
        <v>13</v>
      </c>
      <c r="U78" s="86"/>
    </row>
    <row r="79" spans="2:21" ht="14.25" hidden="1" x14ac:dyDescent="0.25">
      <c r="B79" s="82">
        <v>2</v>
      </c>
      <c r="C79" s="82" t="s">
        <v>741</v>
      </c>
      <c r="D79" s="82" t="s">
        <v>868</v>
      </c>
      <c r="E79" s="82" t="s">
        <v>93</v>
      </c>
      <c r="F79" s="82" t="s">
        <v>874</v>
      </c>
      <c r="G79" s="82"/>
      <c r="H79" s="82"/>
      <c r="I79" s="82"/>
      <c r="J79" s="82"/>
      <c r="K79" s="82"/>
      <c r="L79" s="82">
        <v>12</v>
      </c>
      <c r="M79" s="83"/>
      <c r="N79" s="84">
        <v>12</v>
      </c>
      <c r="O79" s="84">
        <v>0</v>
      </c>
      <c r="P79" s="84">
        <v>0</v>
      </c>
      <c r="Q79" s="84">
        <v>26</v>
      </c>
      <c r="R79" s="82"/>
      <c r="S79" s="82">
        <v>2031</v>
      </c>
      <c r="T79" s="85">
        <v>13</v>
      </c>
      <c r="U79" s="86"/>
    </row>
    <row r="80" spans="2:21" ht="14.25" hidden="1" x14ac:dyDescent="0.25">
      <c r="B80" s="82">
        <v>2</v>
      </c>
      <c r="C80" s="82" t="s">
        <v>741</v>
      </c>
      <c r="D80" s="82" t="s">
        <v>868</v>
      </c>
      <c r="E80" s="82" t="s">
        <v>93</v>
      </c>
      <c r="F80" s="82" t="s">
        <v>800</v>
      </c>
      <c r="G80" s="82"/>
      <c r="H80" s="82"/>
      <c r="I80" s="82"/>
      <c r="J80" s="82"/>
      <c r="K80" s="82"/>
      <c r="L80" s="82">
        <v>3</v>
      </c>
      <c r="M80" s="83"/>
      <c r="N80" s="84">
        <v>3</v>
      </c>
      <c r="O80" s="84">
        <v>0</v>
      </c>
      <c r="P80" s="84">
        <v>0</v>
      </c>
      <c r="Q80" s="84">
        <v>7</v>
      </c>
      <c r="R80" s="82"/>
      <c r="S80" s="82">
        <v>2031</v>
      </c>
      <c r="T80" s="85">
        <v>13</v>
      </c>
      <c r="U80" s="86"/>
    </row>
    <row r="81" spans="2:21" ht="12.75" hidden="1" x14ac:dyDescent="0.25">
      <c r="B81" s="88">
        <v>2</v>
      </c>
      <c r="C81" s="88" t="s">
        <v>741</v>
      </c>
      <c r="D81" s="88" t="s">
        <v>868</v>
      </c>
      <c r="E81" s="88" t="s">
        <v>93</v>
      </c>
      <c r="F81" s="88" t="s">
        <v>811</v>
      </c>
      <c r="G81" s="88"/>
      <c r="H81" s="88"/>
      <c r="I81" s="88"/>
      <c r="J81" s="88"/>
      <c r="K81" s="88"/>
      <c r="L81" s="88"/>
      <c r="M81" s="89"/>
      <c r="N81" s="88">
        <v>26</v>
      </c>
      <c r="O81" s="88">
        <v>1</v>
      </c>
      <c r="P81" s="88">
        <v>1</v>
      </c>
      <c r="Q81" s="88">
        <v>77</v>
      </c>
      <c r="R81" s="88">
        <v>1</v>
      </c>
      <c r="S81" s="88"/>
      <c r="T81" s="88"/>
      <c r="U81" s="90" t="s">
        <v>823</v>
      </c>
    </row>
    <row r="82" spans="2:21" ht="14.25" hidden="1" x14ac:dyDescent="0.25">
      <c r="B82" s="82">
        <v>2</v>
      </c>
      <c r="C82" s="82" t="s">
        <v>741</v>
      </c>
      <c r="D82" s="82" t="s">
        <v>868</v>
      </c>
      <c r="E82" s="82" t="s">
        <v>788</v>
      </c>
      <c r="F82" s="82" t="s">
        <v>806</v>
      </c>
      <c r="G82" s="82"/>
      <c r="H82" s="82"/>
      <c r="I82" s="82"/>
      <c r="J82" s="82"/>
      <c r="K82" s="82"/>
      <c r="L82" s="82">
        <v>2</v>
      </c>
      <c r="M82" s="83"/>
      <c r="N82" s="84">
        <v>2</v>
      </c>
      <c r="O82" s="84">
        <v>0</v>
      </c>
      <c r="P82" s="84">
        <v>0</v>
      </c>
      <c r="Q82" s="84">
        <v>3</v>
      </c>
      <c r="R82" s="82"/>
      <c r="S82" s="82">
        <v>2031</v>
      </c>
      <c r="T82" s="85">
        <v>13</v>
      </c>
      <c r="U82" s="86"/>
    </row>
    <row r="83" spans="2:21" ht="14.25" hidden="1" x14ac:dyDescent="0.25">
      <c r="B83" s="82">
        <v>2</v>
      </c>
      <c r="C83" s="82" t="s">
        <v>741</v>
      </c>
      <c r="D83" s="82" t="s">
        <v>868</v>
      </c>
      <c r="E83" s="82" t="s">
        <v>788</v>
      </c>
      <c r="F83" s="82" t="s">
        <v>808</v>
      </c>
      <c r="G83" s="82"/>
      <c r="H83" s="82"/>
      <c r="I83" s="82"/>
      <c r="J83" s="82"/>
      <c r="K83" s="82"/>
      <c r="L83" s="82">
        <v>6</v>
      </c>
      <c r="M83" s="83"/>
      <c r="N83" s="84">
        <v>6</v>
      </c>
      <c r="O83" s="84">
        <v>0</v>
      </c>
      <c r="P83" s="84">
        <v>0</v>
      </c>
      <c r="Q83" s="84">
        <v>7</v>
      </c>
      <c r="R83" s="82"/>
      <c r="S83" s="82">
        <v>2031</v>
      </c>
      <c r="T83" s="85">
        <v>13</v>
      </c>
      <c r="U83" s="86"/>
    </row>
    <row r="84" spans="2:21" ht="14.25" hidden="1" x14ac:dyDescent="0.25">
      <c r="B84" s="82">
        <v>2</v>
      </c>
      <c r="C84" s="82" t="s">
        <v>741</v>
      </c>
      <c r="D84" s="82" t="s">
        <v>868</v>
      </c>
      <c r="E84" s="82" t="s">
        <v>788</v>
      </c>
      <c r="F84" s="82" t="s">
        <v>800</v>
      </c>
      <c r="G84" s="82"/>
      <c r="H84" s="82"/>
      <c r="I84" s="82"/>
      <c r="J84" s="82"/>
      <c r="K84" s="82"/>
      <c r="L84" s="82">
        <v>1</v>
      </c>
      <c r="M84" s="83"/>
      <c r="N84" s="84">
        <v>1</v>
      </c>
      <c r="O84" s="84">
        <v>0</v>
      </c>
      <c r="P84" s="84">
        <v>0</v>
      </c>
      <c r="Q84" s="84">
        <v>1</v>
      </c>
      <c r="R84" s="82"/>
      <c r="S84" s="82">
        <v>2031</v>
      </c>
      <c r="T84" s="85">
        <v>13</v>
      </c>
      <c r="U84" s="86"/>
    </row>
    <row r="85" spans="2:21" ht="12.75" hidden="1" x14ac:dyDescent="0.25">
      <c r="B85" s="88">
        <v>2</v>
      </c>
      <c r="C85" s="88" t="s">
        <v>741</v>
      </c>
      <c r="D85" s="88" t="s">
        <v>868</v>
      </c>
      <c r="E85" s="88" t="s">
        <v>788</v>
      </c>
      <c r="F85" s="88" t="s">
        <v>811</v>
      </c>
      <c r="G85" s="88"/>
      <c r="H85" s="88"/>
      <c r="I85" s="88"/>
      <c r="J85" s="88"/>
      <c r="K85" s="88"/>
      <c r="L85" s="88"/>
      <c r="M85" s="89"/>
      <c r="N85" s="88">
        <v>9</v>
      </c>
      <c r="O85" s="88">
        <v>0</v>
      </c>
      <c r="P85" s="88">
        <v>0</v>
      </c>
      <c r="Q85" s="88">
        <v>11</v>
      </c>
      <c r="R85" s="88"/>
      <c r="S85" s="88"/>
      <c r="T85" s="88"/>
      <c r="U85" s="90" t="s">
        <v>823</v>
      </c>
    </row>
    <row r="86" spans="2:21" ht="14.25" hidden="1" x14ac:dyDescent="0.25">
      <c r="B86" s="82">
        <v>2</v>
      </c>
      <c r="C86" s="82" t="s">
        <v>741</v>
      </c>
      <c r="D86" s="82" t="s">
        <v>875</v>
      </c>
      <c r="E86" s="82" t="s">
        <v>96</v>
      </c>
      <c r="F86" s="82" t="s">
        <v>806</v>
      </c>
      <c r="G86" s="82">
        <v>9</v>
      </c>
      <c r="H86" s="82">
        <v>3</v>
      </c>
      <c r="I86" s="82">
        <v>2</v>
      </c>
      <c r="J86" s="82"/>
      <c r="K86" s="82"/>
      <c r="L86" s="82">
        <v>25</v>
      </c>
      <c r="M86" s="83" t="s">
        <v>876</v>
      </c>
      <c r="N86" s="84">
        <v>39</v>
      </c>
      <c r="O86" s="84">
        <v>2</v>
      </c>
      <c r="P86" s="84">
        <v>2</v>
      </c>
      <c r="Q86" s="84">
        <v>145</v>
      </c>
      <c r="R86" s="82">
        <v>2</v>
      </c>
      <c r="S86" s="82">
        <v>2032</v>
      </c>
      <c r="T86" s="85">
        <v>13</v>
      </c>
      <c r="U86" s="86"/>
    </row>
    <row r="87" spans="2:21" ht="14.25" hidden="1" x14ac:dyDescent="0.25">
      <c r="B87" s="82">
        <v>2</v>
      </c>
      <c r="C87" s="82" t="s">
        <v>741</v>
      </c>
      <c r="D87" s="82" t="s">
        <v>875</v>
      </c>
      <c r="E87" s="82" t="s">
        <v>96</v>
      </c>
      <c r="F87" s="82" t="s">
        <v>808</v>
      </c>
      <c r="G87" s="82">
        <v>4</v>
      </c>
      <c r="H87" s="82">
        <v>4</v>
      </c>
      <c r="I87" s="82"/>
      <c r="J87" s="82"/>
      <c r="K87" s="82"/>
      <c r="L87" s="82">
        <v>84</v>
      </c>
      <c r="M87" s="83" t="s">
        <v>877</v>
      </c>
      <c r="N87" s="84">
        <v>92</v>
      </c>
      <c r="O87" s="84">
        <v>1</v>
      </c>
      <c r="P87" s="84">
        <v>1</v>
      </c>
      <c r="Q87" s="84">
        <v>340</v>
      </c>
      <c r="R87" s="82">
        <v>1</v>
      </c>
      <c r="S87" s="82">
        <v>2032</v>
      </c>
      <c r="T87" s="85">
        <v>13</v>
      </c>
      <c r="U87" s="86"/>
    </row>
    <row r="88" spans="2:21" ht="14.25" hidden="1" x14ac:dyDescent="0.25">
      <c r="B88" s="82">
        <v>2</v>
      </c>
      <c r="C88" s="82" t="s">
        <v>741</v>
      </c>
      <c r="D88" s="82" t="s">
        <v>875</v>
      </c>
      <c r="E88" s="82" t="s">
        <v>96</v>
      </c>
      <c r="F88" s="82" t="s">
        <v>800</v>
      </c>
      <c r="G88" s="82">
        <v>8</v>
      </c>
      <c r="H88" s="82">
        <v>7</v>
      </c>
      <c r="I88" s="82"/>
      <c r="J88" s="82"/>
      <c r="K88" s="82"/>
      <c r="L88" s="82">
        <v>3</v>
      </c>
      <c r="M88" s="111" t="s">
        <v>1001</v>
      </c>
      <c r="N88" s="84">
        <v>18</v>
      </c>
      <c r="O88" s="84">
        <v>2</v>
      </c>
      <c r="P88" s="84">
        <v>2</v>
      </c>
      <c r="Q88" s="84">
        <v>615</v>
      </c>
      <c r="R88" s="82">
        <v>2</v>
      </c>
      <c r="S88" s="82">
        <v>2032</v>
      </c>
      <c r="T88" s="85">
        <v>13</v>
      </c>
      <c r="U88" s="86" t="s">
        <v>801</v>
      </c>
    </row>
    <row r="89" spans="2:21" ht="12.75" hidden="1" x14ac:dyDescent="0.25">
      <c r="B89" s="88">
        <v>2</v>
      </c>
      <c r="C89" s="88" t="s">
        <v>741</v>
      </c>
      <c r="D89" s="88" t="s">
        <v>875</v>
      </c>
      <c r="E89" s="88" t="s">
        <v>96</v>
      </c>
      <c r="F89" s="88" t="s">
        <v>811</v>
      </c>
      <c r="G89" s="88"/>
      <c r="H89" s="88"/>
      <c r="I89" s="88"/>
      <c r="J89" s="88"/>
      <c r="K89" s="88"/>
      <c r="L89" s="88"/>
      <c r="M89" s="89"/>
      <c r="N89" s="88">
        <v>149</v>
      </c>
      <c r="O89" s="88">
        <v>5</v>
      </c>
      <c r="P89" s="88">
        <v>5</v>
      </c>
      <c r="Q89" s="88">
        <v>1100</v>
      </c>
      <c r="R89" s="88">
        <v>5</v>
      </c>
      <c r="S89" s="88"/>
      <c r="T89" s="88"/>
      <c r="U89" s="90" t="s">
        <v>823</v>
      </c>
    </row>
    <row r="90" spans="2:21" ht="14.25" hidden="1" x14ac:dyDescent="0.25">
      <c r="B90" s="82">
        <v>2</v>
      </c>
      <c r="C90" s="82" t="s">
        <v>741</v>
      </c>
      <c r="D90" s="82" t="s">
        <v>875</v>
      </c>
      <c r="E90" s="82" t="s">
        <v>94</v>
      </c>
      <c r="F90" s="82" t="s">
        <v>796</v>
      </c>
      <c r="G90" s="82">
        <v>1</v>
      </c>
      <c r="H90" s="82">
        <v>3</v>
      </c>
      <c r="I90" s="82"/>
      <c r="J90" s="82"/>
      <c r="K90" s="82"/>
      <c r="L90" s="82"/>
      <c r="M90" s="83" t="s">
        <v>878</v>
      </c>
      <c r="N90" s="84">
        <v>4</v>
      </c>
      <c r="O90" s="84">
        <v>1</v>
      </c>
      <c r="P90" s="84">
        <v>1</v>
      </c>
      <c r="Q90" s="84">
        <v>47</v>
      </c>
      <c r="R90" s="82">
        <v>1</v>
      </c>
      <c r="S90" s="82">
        <v>2032</v>
      </c>
      <c r="T90" s="85">
        <v>13</v>
      </c>
      <c r="U90" s="86"/>
    </row>
    <row r="91" spans="2:21" ht="14.25" hidden="1" x14ac:dyDescent="0.25">
      <c r="B91" s="82">
        <v>2</v>
      </c>
      <c r="C91" s="82" t="s">
        <v>741</v>
      </c>
      <c r="D91" s="82" t="s">
        <v>875</v>
      </c>
      <c r="E91" s="82" t="s">
        <v>94</v>
      </c>
      <c r="F91" s="82" t="s">
        <v>806</v>
      </c>
      <c r="G91" s="82">
        <v>5</v>
      </c>
      <c r="H91" s="82">
        <v>1</v>
      </c>
      <c r="I91" s="82"/>
      <c r="J91" s="82"/>
      <c r="K91" s="82"/>
      <c r="L91" s="82">
        <v>3</v>
      </c>
      <c r="M91" s="83" t="s">
        <v>833</v>
      </c>
      <c r="N91" s="84">
        <v>9</v>
      </c>
      <c r="O91" s="84">
        <v>1</v>
      </c>
      <c r="P91" s="84">
        <v>1</v>
      </c>
      <c r="Q91" s="84">
        <v>58</v>
      </c>
      <c r="R91" s="82">
        <v>1</v>
      </c>
      <c r="S91" s="82">
        <v>2032</v>
      </c>
      <c r="T91" s="85">
        <v>13</v>
      </c>
      <c r="U91" s="86"/>
    </row>
    <row r="92" spans="2:21" ht="14.25" hidden="1" x14ac:dyDescent="0.25">
      <c r="B92" s="82">
        <v>2</v>
      </c>
      <c r="C92" s="82" t="s">
        <v>741</v>
      </c>
      <c r="D92" s="82" t="s">
        <v>875</v>
      </c>
      <c r="E92" s="82" t="s">
        <v>94</v>
      </c>
      <c r="F92" s="82" t="s">
        <v>808</v>
      </c>
      <c r="G92" s="82">
        <v>1</v>
      </c>
      <c r="H92" s="82">
        <v>3</v>
      </c>
      <c r="I92" s="82"/>
      <c r="J92" s="82"/>
      <c r="K92" s="82"/>
      <c r="L92" s="82">
        <v>63</v>
      </c>
      <c r="M92" s="83" t="s">
        <v>879</v>
      </c>
      <c r="N92" s="84">
        <v>67</v>
      </c>
      <c r="O92" s="84">
        <v>0</v>
      </c>
      <c r="P92" s="84">
        <v>0</v>
      </c>
      <c r="Q92" s="84">
        <v>375</v>
      </c>
      <c r="R92" s="82"/>
      <c r="S92" s="82">
        <v>2032</v>
      </c>
      <c r="T92" s="85">
        <v>13</v>
      </c>
      <c r="U92" s="86"/>
    </row>
    <row r="93" spans="2:21" ht="14.25" hidden="1" x14ac:dyDescent="0.25">
      <c r="B93" s="82">
        <v>2</v>
      </c>
      <c r="C93" s="82" t="s">
        <v>741</v>
      </c>
      <c r="D93" s="82" t="s">
        <v>875</v>
      </c>
      <c r="E93" s="82" t="s">
        <v>94</v>
      </c>
      <c r="F93" s="82" t="s">
        <v>800</v>
      </c>
      <c r="G93" s="82">
        <v>1</v>
      </c>
      <c r="H93" s="82">
        <v>1</v>
      </c>
      <c r="I93" s="82"/>
      <c r="J93" s="82"/>
      <c r="K93" s="82">
        <v>2</v>
      </c>
      <c r="L93" s="82">
        <v>5</v>
      </c>
      <c r="M93" s="87" t="s">
        <v>880</v>
      </c>
      <c r="N93" s="84">
        <v>9</v>
      </c>
      <c r="O93" s="84">
        <v>0</v>
      </c>
      <c r="P93" s="84">
        <v>0</v>
      </c>
      <c r="Q93" s="84">
        <v>187</v>
      </c>
      <c r="R93" s="82"/>
      <c r="S93" s="82">
        <v>2032</v>
      </c>
      <c r="T93" s="85">
        <v>13</v>
      </c>
      <c r="U93" s="86"/>
    </row>
    <row r="94" spans="2:21" ht="12.75" hidden="1" x14ac:dyDescent="0.25">
      <c r="B94" s="88">
        <v>2</v>
      </c>
      <c r="C94" s="88" t="s">
        <v>741</v>
      </c>
      <c r="D94" s="88" t="s">
        <v>875</v>
      </c>
      <c r="E94" s="88" t="s">
        <v>94</v>
      </c>
      <c r="F94" s="88" t="s">
        <v>811</v>
      </c>
      <c r="G94" s="88"/>
      <c r="H94" s="88"/>
      <c r="I94" s="88"/>
      <c r="J94" s="88"/>
      <c r="K94" s="88"/>
      <c r="L94" s="88"/>
      <c r="M94" s="89"/>
      <c r="N94" s="88">
        <v>89</v>
      </c>
      <c r="O94" s="88">
        <v>2</v>
      </c>
      <c r="P94" s="88">
        <v>2</v>
      </c>
      <c r="Q94" s="88">
        <v>667</v>
      </c>
      <c r="R94" s="88">
        <v>2</v>
      </c>
      <c r="S94" s="88"/>
      <c r="T94" s="88"/>
      <c r="U94" s="90" t="s">
        <v>823</v>
      </c>
    </row>
    <row r="95" spans="2:21" ht="14.25" hidden="1" x14ac:dyDescent="0.25">
      <c r="B95" s="82">
        <v>2</v>
      </c>
      <c r="C95" s="82" t="s">
        <v>741</v>
      </c>
      <c r="D95" s="82" t="s">
        <v>875</v>
      </c>
      <c r="E95" s="82" t="s">
        <v>93</v>
      </c>
      <c r="F95" s="82" t="s">
        <v>796</v>
      </c>
      <c r="G95" s="82">
        <v>1</v>
      </c>
      <c r="H95" s="82"/>
      <c r="I95" s="82"/>
      <c r="J95" s="82"/>
      <c r="K95" s="82"/>
      <c r="L95" s="82"/>
      <c r="M95" s="83"/>
      <c r="N95" s="84">
        <v>1</v>
      </c>
      <c r="O95" s="84">
        <v>0</v>
      </c>
      <c r="P95" s="84">
        <v>0</v>
      </c>
      <c r="Q95" s="84">
        <v>15</v>
      </c>
      <c r="R95" s="82"/>
      <c r="S95" s="82">
        <v>2032</v>
      </c>
      <c r="T95" s="85">
        <v>13</v>
      </c>
      <c r="U95" s="86"/>
    </row>
    <row r="96" spans="2:21" ht="14.25" hidden="1" x14ac:dyDescent="0.25">
      <c r="B96" s="82">
        <v>2</v>
      </c>
      <c r="C96" s="82" t="s">
        <v>741</v>
      </c>
      <c r="D96" s="82" t="s">
        <v>875</v>
      </c>
      <c r="E96" s="82" t="s">
        <v>93</v>
      </c>
      <c r="F96" s="82" t="s">
        <v>806</v>
      </c>
      <c r="G96" s="82">
        <v>23</v>
      </c>
      <c r="H96" s="82">
        <v>6</v>
      </c>
      <c r="I96" s="82">
        <v>1</v>
      </c>
      <c r="J96" s="82"/>
      <c r="K96" s="82"/>
      <c r="L96" s="82">
        <v>48</v>
      </c>
      <c r="M96" s="83" t="s">
        <v>847</v>
      </c>
      <c r="N96" s="84">
        <v>78</v>
      </c>
      <c r="O96" s="84">
        <v>1</v>
      </c>
      <c r="P96" s="84">
        <v>1</v>
      </c>
      <c r="Q96" s="84">
        <v>245</v>
      </c>
      <c r="R96" s="82">
        <v>1</v>
      </c>
      <c r="S96" s="82">
        <v>2032</v>
      </c>
      <c r="T96" s="85">
        <v>13</v>
      </c>
      <c r="U96" s="86"/>
    </row>
    <row r="97" spans="2:21" ht="14.25" hidden="1" x14ac:dyDescent="0.25">
      <c r="B97" s="82">
        <v>2</v>
      </c>
      <c r="C97" s="82" t="s">
        <v>741</v>
      </c>
      <c r="D97" s="82" t="s">
        <v>875</v>
      </c>
      <c r="E97" s="82" t="s">
        <v>93</v>
      </c>
      <c r="F97" s="82" t="s">
        <v>808</v>
      </c>
      <c r="G97" s="82">
        <v>1</v>
      </c>
      <c r="H97" s="82">
        <v>3</v>
      </c>
      <c r="I97" s="82">
        <v>1</v>
      </c>
      <c r="J97" s="82"/>
      <c r="K97" s="82"/>
      <c r="L97" s="82">
        <v>93</v>
      </c>
      <c r="M97" s="83"/>
      <c r="N97" s="84">
        <v>98</v>
      </c>
      <c r="O97" s="84">
        <v>0</v>
      </c>
      <c r="P97" s="84">
        <v>0</v>
      </c>
      <c r="Q97" s="84">
        <v>535</v>
      </c>
      <c r="R97" s="82"/>
      <c r="S97" s="82">
        <v>2032</v>
      </c>
      <c r="T97" s="85">
        <v>13</v>
      </c>
      <c r="U97" s="86"/>
    </row>
    <row r="98" spans="2:21" ht="14.25" hidden="1" x14ac:dyDescent="0.25">
      <c r="B98" s="82">
        <v>2</v>
      </c>
      <c r="C98" s="82" t="s">
        <v>741</v>
      </c>
      <c r="D98" s="82" t="s">
        <v>875</v>
      </c>
      <c r="E98" s="82" t="s">
        <v>93</v>
      </c>
      <c r="F98" s="82" t="s">
        <v>800</v>
      </c>
      <c r="G98" s="82">
        <v>20</v>
      </c>
      <c r="H98" s="82">
        <v>6</v>
      </c>
      <c r="I98" s="82"/>
      <c r="J98" s="82"/>
      <c r="K98" s="82">
        <v>2</v>
      </c>
      <c r="L98" s="82">
        <v>38</v>
      </c>
      <c r="M98" s="87" t="s">
        <v>820</v>
      </c>
      <c r="N98" s="84">
        <v>66</v>
      </c>
      <c r="O98" s="84">
        <v>0</v>
      </c>
      <c r="P98" s="84">
        <v>0</v>
      </c>
      <c r="Q98" s="84">
        <v>965</v>
      </c>
      <c r="R98" s="82">
        <v>1</v>
      </c>
      <c r="S98" s="82">
        <v>2032</v>
      </c>
      <c r="T98" s="85">
        <v>13</v>
      </c>
      <c r="U98" s="86" t="s">
        <v>801</v>
      </c>
    </row>
    <row r="99" spans="2:21" ht="12.75" hidden="1" x14ac:dyDescent="0.25">
      <c r="B99" s="88">
        <v>2</v>
      </c>
      <c r="C99" s="88" t="s">
        <v>741</v>
      </c>
      <c r="D99" s="88" t="s">
        <v>875</v>
      </c>
      <c r="E99" s="88" t="s">
        <v>93</v>
      </c>
      <c r="F99" s="88" t="s">
        <v>811</v>
      </c>
      <c r="G99" s="88"/>
      <c r="H99" s="88"/>
      <c r="I99" s="88"/>
      <c r="J99" s="88"/>
      <c r="K99" s="88"/>
      <c r="L99" s="88"/>
      <c r="M99" s="89"/>
      <c r="N99" s="88">
        <v>243</v>
      </c>
      <c r="O99" s="88">
        <v>1</v>
      </c>
      <c r="P99" s="88">
        <v>1</v>
      </c>
      <c r="Q99" s="88">
        <v>1760</v>
      </c>
      <c r="R99" s="88">
        <v>2</v>
      </c>
      <c r="S99" s="88"/>
      <c r="T99" s="88"/>
      <c r="U99" s="90" t="s">
        <v>823</v>
      </c>
    </row>
    <row r="100" spans="2:21" ht="14.25" hidden="1" x14ac:dyDescent="0.25">
      <c r="B100" s="82">
        <v>2</v>
      </c>
      <c r="C100" s="82" t="s">
        <v>741</v>
      </c>
      <c r="D100" s="82" t="s">
        <v>875</v>
      </c>
      <c r="E100" s="82" t="s">
        <v>788</v>
      </c>
      <c r="F100" s="82" t="s">
        <v>796</v>
      </c>
      <c r="G100" s="82">
        <v>1</v>
      </c>
      <c r="H100" s="82">
        <v>1</v>
      </c>
      <c r="I100" s="82"/>
      <c r="J100" s="82"/>
      <c r="K100" s="82"/>
      <c r="L100" s="82">
        <v>2</v>
      </c>
      <c r="M100" s="83"/>
      <c r="N100" s="84">
        <v>4</v>
      </c>
      <c r="O100" s="84">
        <v>0</v>
      </c>
      <c r="P100" s="84">
        <v>0</v>
      </c>
      <c r="Q100" s="84">
        <v>22</v>
      </c>
      <c r="R100" s="82"/>
      <c r="S100" s="82">
        <v>2032</v>
      </c>
      <c r="T100" s="85">
        <v>13</v>
      </c>
      <c r="U100" s="86"/>
    </row>
    <row r="101" spans="2:21" ht="14.25" hidden="1" x14ac:dyDescent="0.25">
      <c r="B101" s="82">
        <v>2</v>
      </c>
      <c r="C101" s="82" t="s">
        <v>741</v>
      </c>
      <c r="D101" s="82" t="s">
        <v>875</v>
      </c>
      <c r="E101" s="82" t="s">
        <v>788</v>
      </c>
      <c r="F101" s="82" t="s">
        <v>806</v>
      </c>
      <c r="G101" s="82">
        <v>5</v>
      </c>
      <c r="H101" s="82">
        <v>5</v>
      </c>
      <c r="I101" s="82">
        <v>2</v>
      </c>
      <c r="J101" s="82"/>
      <c r="K101" s="82"/>
      <c r="L101" s="82">
        <v>11</v>
      </c>
      <c r="M101" s="83"/>
      <c r="N101" s="84">
        <v>23</v>
      </c>
      <c r="O101" s="84">
        <v>0</v>
      </c>
      <c r="P101" s="84">
        <v>0</v>
      </c>
      <c r="Q101" s="84">
        <v>86</v>
      </c>
      <c r="R101" s="82"/>
      <c r="S101" s="82">
        <v>2032</v>
      </c>
      <c r="T101" s="85">
        <v>13</v>
      </c>
      <c r="U101" s="86"/>
    </row>
    <row r="102" spans="2:21" ht="14.25" hidden="1" x14ac:dyDescent="0.25">
      <c r="B102" s="82">
        <v>2</v>
      </c>
      <c r="C102" s="82" t="s">
        <v>741</v>
      </c>
      <c r="D102" s="82" t="s">
        <v>875</v>
      </c>
      <c r="E102" s="82" t="s">
        <v>788</v>
      </c>
      <c r="F102" s="82" t="s">
        <v>808</v>
      </c>
      <c r="G102" s="82"/>
      <c r="H102" s="82"/>
      <c r="I102" s="82"/>
      <c r="J102" s="82"/>
      <c r="K102" s="82"/>
      <c r="L102" s="82">
        <v>44</v>
      </c>
      <c r="M102" s="83"/>
      <c r="N102" s="84">
        <v>44</v>
      </c>
      <c r="O102" s="84">
        <v>0</v>
      </c>
      <c r="P102" s="84">
        <v>0</v>
      </c>
      <c r="Q102" s="84">
        <v>210</v>
      </c>
      <c r="R102" s="82"/>
      <c r="S102" s="82">
        <v>2032</v>
      </c>
      <c r="T102" s="85">
        <v>13</v>
      </c>
      <c r="U102" s="86"/>
    </row>
    <row r="103" spans="2:21" ht="14.25" hidden="1" x14ac:dyDescent="0.25">
      <c r="B103" s="82">
        <v>2</v>
      </c>
      <c r="C103" s="82" t="s">
        <v>741</v>
      </c>
      <c r="D103" s="82" t="s">
        <v>875</v>
      </c>
      <c r="E103" s="82" t="s">
        <v>788</v>
      </c>
      <c r="F103" s="82" t="s">
        <v>800</v>
      </c>
      <c r="G103" s="82">
        <v>4</v>
      </c>
      <c r="H103" s="82"/>
      <c r="I103" s="82"/>
      <c r="J103" s="82"/>
      <c r="K103" s="82"/>
      <c r="L103" s="82">
        <v>19</v>
      </c>
      <c r="M103" s="83"/>
      <c r="N103" s="84">
        <v>23</v>
      </c>
      <c r="O103" s="84">
        <v>0</v>
      </c>
      <c r="P103" s="84">
        <v>0</v>
      </c>
      <c r="Q103" s="84">
        <v>180</v>
      </c>
      <c r="R103" s="82"/>
      <c r="S103" s="82">
        <v>2032</v>
      </c>
      <c r="T103" s="85">
        <v>13</v>
      </c>
      <c r="U103" s="86"/>
    </row>
    <row r="104" spans="2:21" ht="12.75" hidden="1" x14ac:dyDescent="0.25">
      <c r="B104" s="88">
        <v>2</v>
      </c>
      <c r="C104" s="88" t="s">
        <v>741</v>
      </c>
      <c r="D104" s="88" t="s">
        <v>875</v>
      </c>
      <c r="E104" s="88" t="s">
        <v>788</v>
      </c>
      <c r="F104" s="88" t="s">
        <v>811</v>
      </c>
      <c r="G104" s="88"/>
      <c r="H104" s="88"/>
      <c r="I104" s="88"/>
      <c r="J104" s="88"/>
      <c r="K104" s="88"/>
      <c r="L104" s="88"/>
      <c r="M104" s="89"/>
      <c r="N104" s="88">
        <v>94</v>
      </c>
      <c r="O104" s="88">
        <v>0</v>
      </c>
      <c r="P104" s="88">
        <v>0</v>
      </c>
      <c r="Q104" s="88">
        <v>498</v>
      </c>
      <c r="R104" s="88"/>
      <c r="S104" s="88"/>
      <c r="T104" s="88"/>
      <c r="U104" s="90" t="s">
        <v>823</v>
      </c>
    </row>
    <row r="105" spans="2:21" ht="14.25" hidden="1" x14ac:dyDescent="0.25">
      <c r="B105" s="82">
        <v>2</v>
      </c>
      <c r="C105" s="82" t="s">
        <v>756</v>
      </c>
      <c r="D105" s="82" t="s">
        <v>881</v>
      </c>
      <c r="E105" s="82" t="s">
        <v>96</v>
      </c>
      <c r="F105" s="82" t="s">
        <v>796</v>
      </c>
      <c r="G105" s="82">
        <v>28</v>
      </c>
      <c r="H105" s="82">
        <v>9</v>
      </c>
      <c r="I105" s="82"/>
      <c r="J105" s="82"/>
      <c r="K105" s="82"/>
      <c r="L105" s="82">
        <v>23</v>
      </c>
      <c r="M105" s="83" t="s">
        <v>882</v>
      </c>
      <c r="N105" s="84">
        <v>60</v>
      </c>
      <c r="O105" s="84">
        <v>2</v>
      </c>
      <c r="P105" s="84">
        <v>2</v>
      </c>
      <c r="Q105" s="84">
        <v>405</v>
      </c>
      <c r="R105" s="82">
        <v>2</v>
      </c>
      <c r="S105" s="82">
        <v>2180</v>
      </c>
      <c r="T105" s="85" t="s">
        <v>826</v>
      </c>
      <c r="U105" s="86"/>
    </row>
    <row r="106" spans="2:21" ht="14.25" hidden="1" x14ac:dyDescent="0.25">
      <c r="B106" s="82">
        <v>2</v>
      </c>
      <c r="C106" s="82" t="s">
        <v>756</v>
      </c>
      <c r="D106" s="82" t="s">
        <v>881</v>
      </c>
      <c r="E106" s="82" t="s">
        <v>96</v>
      </c>
      <c r="F106" s="82" t="s">
        <v>837</v>
      </c>
      <c r="G106" s="82"/>
      <c r="H106" s="82">
        <v>2</v>
      </c>
      <c r="I106" s="82"/>
      <c r="J106" s="82"/>
      <c r="K106" s="82"/>
      <c r="L106" s="82">
        <v>12</v>
      </c>
      <c r="M106" s="83" t="s">
        <v>883</v>
      </c>
      <c r="N106" s="84">
        <v>14</v>
      </c>
      <c r="O106" s="84">
        <v>1</v>
      </c>
      <c r="P106" s="84">
        <v>1</v>
      </c>
      <c r="Q106" s="84">
        <v>34</v>
      </c>
      <c r="R106" s="82"/>
      <c r="S106" s="82">
        <v>2180</v>
      </c>
      <c r="T106" s="85" t="s">
        <v>826</v>
      </c>
      <c r="U106" s="86"/>
    </row>
    <row r="107" spans="2:21" ht="14.25" hidden="1" x14ac:dyDescent="0.25">
      <c r="B107" s="82">
        <v>2</v>
      </c>
      <c r="C107" s="82" t="s">
        <v>756</v>
      </c>
      <c r="D107" s="82" t="s">
        <v>881</v>
      </c>
      <c r="E107" s="82" t="s">
        <v>96</v>
      </c>
      <c r="F107" s="82" t="s">
        <v>800</v>
      </c>
      <c r="G107" s="82"/>
      <c r="H107" s="82">
        <v>2</v>
      </c>
      <c r="I107" s="82"/>
      <c r="J107" s="82"/>
      <c r="K107" s="82"/>
      <c r="L107" s="82">
        <v>12</v>
      </c>
      <c r="M107" s="87" t="s">
        <v>820</v>
      </c>
      <c r="N107" s="84">
        <v>14</v>
      </c>
      <c r="O107" s="84">
        <v>0</v>
      </c>
      <c r="P107" s="84">
        <v>0</v>
      </c>
      <c r="Q107" s="84">
        <v>25</v>
      </c>
      <c r="R107" s="82">
        <v>1</v>
      </c>
      <c r="S107" s="82">
        <v>2180</v>
      </c>
      <c r="T107" s="85" t="s">
        <v>826</v>
      </c>
      <c r="U107" s="86" t="s">
        <v>801</v>
      </c>
    </row>
    <row r="108" spans="2:21" ht="12.75" hidden="1" x14ac:dyDescent="0.25">
      <c r="B108" s="88">
        <v>2</v>
      </c>
      <c r="C108" s="88" t="s">
        <v>756</v>
      </c>
      <c r="D108" s="88" t="s">
        <v>881</v>
      </c>
      <c r="E108" s="88" t="s">
        <v>96</v>
      </c>
      <c r="F108" s="88" t="s">
        <v>811</v>
      </c>
      <c r="G108" s="88"/>
      <c r="H108" s="88"/>
      <c r="I108" s="88"/>
      <c r="J108" s="88"/>
      <c r="K108" s="88"/>
      <c r="L108" s="88"/>
      <c r="M108" s="89"/>
      <c r="N108" s="88">
        <v>88</v>
      </c>
      <c r="O108" s="88">
        <v>3</v>
      </c>
      <c r="P108" s="88">
        <v>3</v>
      </c>
      <c r="Q108" s="88">
        <v>464</v>
      </c>
      <c r="R108" s="88">
        <v>3</v>
      </c>
      <c r="S108" s="88"/>
      <c r="T108" s="88"/>
      <c r="U108" s="90" t="s">
        <v>823</v>
      </c>
    </row>
    <row r="109" spans="2:21" ht="14.25" hidden="1" x14ac:dyDescent="0.25">
      <c r="B109" s="91">
        <v>3</v>
      </c>
      <c r="C109" s="91" t="s">
        <v>884</v>
      </c>
      <c r="D109" s="91" t="s">
        <v>885</v>
      </c>
      <c r="E109" s="91"/>
      <c r="F109" s="91" t="s">
        <v>821</v>
      </c>
      <c r="G109" s="91"/>
      <c r="H109" s="91">
        <v>1</v>
      </c>
      <c r="I109" s="91"/>
      <c r="J109" s="91"/>
      <c r="K109" s="91"/>
      <c r="L109" s="91">
        <v>126</v>
      </c>
      <c r="M109" s="92" t="s">
        <v>886</v>
      </c>
      <c r="N109" s="93">
        <v>127</v>
      </c>
      <c r="O109" s="93">
        <v>1</v>
      </c>
      <c r="P109" s="93">
        <v>1</v>
      </c>
      <c r="Q109" s="93">
        <v>23910</v>
      </c>
      <c r="R109" s="91"/>
      <c r="S109" s="91">
        <v>3607</v>
      </c>
      <c r="T109" s="94" t="s">
        <v>887</v>
      </c>
      <c r="U109" s="95"/>
    </row>
    <row r="110" spans="2:21" ht="12.75" hidden="1" x14ac:dyDescent="0.25">
      <c r="B110" s="96">
        <v>3</v>
      </c>
      <c r="C110" s="96" t="s">
        <v>884</v>
      </c>
      <c r="D110" s="96" t="s">
        <v>885</v>
      </c>
      <c r="E110" s="96"/>
      <c r="F110" s="96" t="s">
        <v>811</v>
      </c>
      <c r="G110" s="96"/>
      <c r="H110" s="96"/>
      <c r="I110" s="96"/>
      <c r="J110" s="96"/>
      <c r="K110" s="96"/>
      <c r="L110" s="96"/>
      <c r="M110" s="97"/>
      <c r="N110" s="96">
        <v>127</v>
      </c>
      <c r="O110" s="96">
        <v>1</v>
      </c>
      <c r="P110" s="96">
        <v>1</v>
      </c>
      <c r="Q110" s="96">
        <v>23910</v>
      </c>
      <c r="R110" s="96"/>
      <c r="S110" s="96"/>
      <c r="T110" s="88"/>
      <c r="U110" s="98" t="s">
        <v>888</v>
      </c>
    </row>
    <row r="111" spans="2:21" ht="14.25" hidden="1" x14ac:dyDescent="0.25">
      <c r="B111" s="91">
        <v>3</v>
      </c>
      <c r="C111" s="91" t="s">
        <v>884</v>
      </c>
      <c r="D111" s="91" t="s">
        <v>889</v>
      </c>
      <c r="E111" s="82"/>
      <c r="F111" s="82" t="s">
        <v>792</v>
      </c>
      <c r="G111" s="82"/>
      <c r="H111" s="82"/>
      <c r="I111" s="82"/>
      <c r="J111" s="82"/>
      <c r="K111" s="82"/>
      <c r="L111" s="82">
        <v>4</v>
      </c>
      <c r="M111" s="83"/>
      <c r="N111" s="84">
        <v>4</v>
      </c>
      <c r="O111" s="84">
        <v>0</v>
      </c>
      <c r="P111" s="84">
        <v>1</v>
      </c>
      <c r="Q111" s="99">
        <v>14</v>
      </c>
      <c r="R111" s="82"/>
      <c r="S111" s="82">
        <v>3608</v>
      </c>
      <c r="T111" s="85" t="s">
        <v>890</v>
      </c>
      <c r="U111" s="86" t="s">
        <v>888</v>
      </c>
    </row>
    <row r="112" spans="2:21" ht="14.25" hidden="1" x14ac:dyDescent="0.25">
      <c r="B112" s="91">
        <v>3</v>
      </c>
      <c r="C112" s="91" t="s">
        <v>884</v>
      </c>
      <c r="D112" s="91" t="s">
        <v>889</v>
      </c>
      <c r="E112" s="82"/>
      <c r="F112" s="82" t="s">
        <v>866</v>
      </c>
      <c r="G112" s="82"/>
      <c r="H112" s="82"/>
      <c r="I112" s="82"/>
      <c r="J112" s="82"/>
      <c r="K112" s="82"/>
      <c r="L112" s="82">
        <v>1</v>
      </c>
      <c r="M112" s="83"/>
      <c r="N112" s="84">
        <v>1</v>
      </c>
      <c r="O112" s="84">
        <v>0</v>
      </c>
      <c r="P112" s="84">
        <v>1</v>
      </c>
      <c r="Q112" s="99">
        <v>6</v>
      </c>
      <c r="R112" s="82"/>
      <c r="S112" s="82">
        <v>3608</v>
      </c>
      <c r="T112" s="85" t="s">
        <v>890</v>
      </c>
      <c r="U112" s="86"/>
    </row>
    <row r="113" spans="2:21" ht="12.75" hidden="1" x14ac:dyDescent="0.25">
      <c r="B113" s="96">
        <v>3</v>
      </c>
      <c r="C113" s="96" t="s">
        <v>884</v>
      </c>
      <c r="D113" s="96" t="s">
        <v>889</v>
      </c>
      <c r="E113" s="96"/>
      <c r="F113" s="96" t="s">
        <v>811</v>
      </c>
      <c r="G113" s="96"/>
      <c r="H113" s="96"/>
      <c r="I113" s="96"/>
      <c r="J113" s="96"/>
      <c r="K113" s="96"/>
      <c r="L113" s="96"/>
      <c r="M113" s="97"/>
      <c r="N113" s="96">
        <v>5</v>
      </c>
      <c r="O113" s="96">
        <v>0</v>
      </c>
      <c r="P113" s="96">
        <v>2</v>
      </c>
      <c r="Q113" s="96">
        <v>20</v>
      </c>
      <c r="R113" s="96"/>
      <c r="S113" s="96"/>
      <c r="T113" s="88"/>
      <c r="U113" s="98" t="s">
        <v>888</v>
      </c>
    </row>
    <row r="114" spans="2:21" ht="14.25" x14ac:dyDescent="0.25">
      <c r="B114" s="91">
        <v>3</v>
      </c>
      <c r="C114" s="91" t="s">
        <v>884</v>
      </c>
      <c r="D114" s="91" t="s">
        <v>891</v>
      </c>
      <c r="E114" s="91"/>
      <c r="F114" s="91" t="s">
        <v>792</v>
      </c>
      <c r="G114" s="91">
        <v>1</v>
      </c>
      <c r="H114" s="91"/>
      <c r="I114" s="91"/>
      <c r="J114" s="91"/>
      <c r="K114" s="91"/>
      <c r="L114" s="91">
        <v>9</v>
      </c>
      <c r="M114" s="92" t="s">
        <v>892</v>
      </c>
      <c r="N114" s="93">
        <v>10</v>
      </c>
      <c r="O114" s="93">
        <v>1</v>
      </c>
      <c r="P114" s="93">
        <v>1</v>
      </c>
      <c r="Q114" s="93">
        <v>63</v>
      </c>
      <c r="R114" s="91">
        <v>1</v>
      </c>
      <c r="S114" s="91">
        <v>3609</v>
      </c>
      <c r="T114" s="85" t="s">
        <v>893</v>
      </c>
      <c r="U114" s="95" t="s">
        <v>894</v>
      </c>
    </row>
    <row r="115" spans="2:21" ht="14.25" x14ac:dyDescent="0.25">
      <c r="B115" s="91">
        <v>3</v>
      </c>
      <c r="C115" s="91" t="s">
        <v>884</v>
      </c>
      <c r="D115" s="91" t="s">
        <v>891</v>
      </c>
      <c r="E115" s="91"/>
      <c r="F115" s="91" t="s">
        <v>895</v>
      </c>
      <c r="G115" s="91">
        <v>2</v>
      </c>
      <c r="H115" s="91"/>
      <c r="I115" s="91"/>
      <c r="J115" s="91"/>
      <c r="K115" s="91"/>
      <c r="L115" s="91">
        <v>3</v>
      </c>
      <c r="M115" s="92" t="s">
        <v>896</v>
      </c>
      <c r="N115" s="93">
        <v>5</v>
      </c>
      <c r="O115" s="93">
        <v>2</v>
      </c>
      <c r="P115" s="93">
        <v>2</v>
      </c>
      <c r="Q115" s="93">
        <v>11</v>
      </c>
      <c r="R115" s="91">
        <v>1</v>
      </c>
      <c r="S115" s="91">
        <v>3609</v>
      </c>
      <c r="T115" s="85" t="s">
        <v>893</v>
      </c>
      <c r="U115" s="95"/>
    </row>
    <row r="116" spans="2:21" ht="14.25" x14ac:dyDescent="0.25">
      <c r="B116" s="91">
        <v>3</v>
      </c>
      <c r="C116" s="91" t="s">
        <v>884</v>
      </c>
      <c r="D116" s="91" t="s">
        <v>891</v>
      </c>
      <c r="E116" s="91"/>
      <c r="F116" s="91" t="s">
        <v>808</v>
      </c>
      <c r="G116" s="91"/>
      <c r="H116" s="91"/>
      <c r="I116" s="91"/>
      <c r="J116" s="91"/>
      <c r="K116" s="91"/>
      <c r="L116" s="91">
        <v>9</v>
      </c>
      <c r="M116" s="92"/>
      <c r="N116" s="93">
        <v>9</v>
      </c>
      <c r="O116" s="93">
        <v>0</v>
      </c>
      <c r="P116" s="93">
        <v>1</v>
      </c>
      <c r="Q116" s="93">
        <v>25</v>
      </c>
      <c r="R116" s="91"/>
      <c r="S116" s="91">
        <v>3609</v>
      </c>
      <c r="T116" s="85" t="s">
        <v>893</v>
      </c>
      <c r="U116" s="95"/>
    </row>
    <row r="117" spans="2:21" ht="14.25" x14ac:dyDescent="0.25">
      <c r="B117" s="91">
        <v>3</v>
      </c>
      <c r="C117" s="91" t="s">
        <v>884</v>
      </c>
      <c r="D117" s="91" t="s">
        <v>891</v>
      </c>
      <c r="E117" s="91"/>
      <c r="F117" s="91" t="s">
        <v>866</v>
      </c>
      <c r="G117" s="91">
        <v>3</v>
      </c>
      <c r="H117" s="91"/>
      <c r="I117" s="91"/>
      <c r="J117" s="91"/>
      <c r="K117" s="91"/>
      <c r="L117" s="91">
        <v>1</v>
      </c>
      <c r="M117" s="92" t="s">
        <v>897</v>
      </c>
      <c r="N117" s="93">
        <v>4</v>
      </c>
      <c r="O117" s="93">
        <v>2</v>
      </c>
      <c r="P117" s="93">
        <v>2</v>
      </c>
      <c r="Q117" s="93">
        <v>129</v>
      </c>
      <c r="R117" s="91">
        <v>2</v>
      </c>
      <c r="S117" s="91">
        <v>3609</v>
      </c>
      <c r="T117" s="85" t="s">
        <v>893</v>
      </c>
      <c r="U117" s="95"/>
    </row>
    <row r="118" spans="2:21" ht="14.25" x14ac:dyDescent="0.25">
      <c r="B118" s="91">
        <v>3</v>
      </c>
      <c r="C118" s="91" t="s">
        <v>884</v>
      </c>
      <c r="D118" s="91" t="s">
        <v>891</v>
      </c>
      <c r="E118" s="91"/>
      <c r="F118" s="91" t="s">
        <v>838</v>
      </c>
      <c r="G118" s="91">
        <v>2</v>
      </c>
      <c r="H118" s="91"/>
      <c r="I118" s="91"/>
      <c r="J118" s="91"/>
      <c r="K118" s="91"/>
      <c r="L118" s="91">
        <v>6</v>
      </c>
      <c r="M118" s="92"/>
      <c r="N118" s="93">
        <v>8</v>
      </c>
      <c r="O118" s="93">
        <v>1</v>
      </c>
      <c r="P118" s="93">
        <v>1</v>
      </c>
      <c r="Q118" s="93">
        <v>85</v>
      </c>
      <c r="R118" s="91"/>
      <c r="S118" s="91">
        <v>3609</v>
      </c>
      <c r="T118" s="85" t="s">
        <v>893</v>
      </c>
      <c r="U118" s="95"/>
    </row>
    <row r="119" spans="2:21" ht="14.25" x14ac:dyDescent="0.25">
      <c r="B119" s="91">
        <v>3</v>
      </c>
      <c r="C119" s="91" t="s">
        <v>884</v>
      </c>
      <c r="D119" s="91" t="s">
        <v>891</v>
      </c>
      <c r="E119" s="91"/>
      <c r="F119" s="91" t="s">
        <v>898</v>
      </c>
      <c r="G119" s="91">
        <v>2</v>
      </c>
      <c r="H119" s="91"/>
      <c r="I119" s="91"/>
      <c r="J119" s="91"/>
      <c r="K119" s="91">
        <v>1</v>
      </c>
      <c r="L119" s="91">
        <v>6</v>
      </c>
      <c r="M119" s="132" t="s">
        <v>899</v>
      </c>
      <c r="N119" s="93">
        <v>9</v>
      </c>
      <c r="O119" s="93">
        <v>1</v>
      </c>
      <c r="P119" s="93">
        <v>1</v>
      </c>
      <c r="Q119" s="93">
        <v>505</v>
      </c>
      <c r="R119" s="91">
        <v>1</v>
      </c>
      <c r="S119" s="91">
        <v>3609</v>
      </c>
      <c r="T119" s="85" t="s">
        <v>893</v>
      </c>
      <c r="U119" s="95" t="s">
        <v>900</v>
      </c>
    </row>
    <row r="120" spans="2:21" ht="14.25" x14ac:dyDescent="0.25">
      <c r="B120" s="91">
        <v>3</v>
      </c>
      <c r="C120" s="91" t="s">
        <v>884</v>
      </c>
      <c r="D120" s="91" t="s">
        <v>891</v>
      </c>
      <c r="E120" s="91"/>
      <c r="F120" s="91" t="s">
        <v>901</v>
      </c>
      <c r="G120" s="91"/>
      <c r="H120" s="91"/>
      <c r="I120" s="91"/>
      <c r="J120" s="91"/>
      <c r="K120" s="91"/>
      <c r="L120" s="91">
        <v>10</v>
      </c>
      <c r="M120" s="92"/>
      <c r="N120" s="93">
        <v>10</v>
      </c>
      <c r="O120" s="93">
        <v>0</v>
      </c>
      <c r="P120" s="93">
        <v>1</v>
      </c>
      <c r="Q120" s="93">
        <v>34</v>
      </c>
      <c r="R120" s="91"/>
      <c r="S120" s="91">
        <v>3609</v>
      </c>
      <c r="T120" s="85" t="s">
        <v>893</v>
      </c>
      <c r="U120" s="95"/>
    </row>
    <row r="121" spans="2:21" ht="14.25" x14ac:dyDescent="0.25">
      <c r="B121" s="91">
        <v>3</v>
      </c>
      <c r="C121" s="91" t="s">
        <v>884</v>
      </c>
      <c r="D121" s="91" t="s">
        <v>891</v>
      </c>
      <c r="E121" s="91"/>
      <c r="F121" s="91" t="s">
        <v>821</v>
      </c>
      <c r="G121" s="91"/>
      <c r="H121" s="91"/>
      <c r="I121" s="91"/>
      <c r="J121" s="91"/>
      <c r="K121" s="91"/>
      <c r="L121" s="91">
        <v>20</v>
      </c>
      <c r="M121" s="92"/>
      <c r="N121" s="93">
        <v>20</v>
      </c>
      <c r="O121" s="93">
        <v>0</v>
      </c>
      <c r="P121" s="93">
        <v>1</v>
      </c>
      <c r="Q121" s="93">
        <v>670</v>
      </c>
      <c r="R121" s="91"/>
      <c r="S121" s="91">
        <v>3609</v>
      </c>
      <c r="T121" s="85" t="s">
        <v>893</v>
      </c>
      <c r="U121" s="95"/>
    </row>
    <row r="122" spans="2:21" ht="14.25" x14ac:dyDescent="0.25">
      <c r="B122" s="91">
        <v>3</v>
      </c>
      <c r="C122" s="91" t="s">
        <v>884</v>
      </c>
      <c r="D122" s="91" t="s">
        <v>891</v>
      </c>
      <c r="E122" s="91"/>
      <c r="F122" s="91" t="s">
        <v>902</v>
      </c>
      <c r="G122" s="91">
        <v>1</v>
      </c>
      <c r="H122" s="91">
        <v>1</v>
      </c>
      <c r="I122" s="91"/>
      <c r="J122" s="91"/>
      <c r="K122" s="91"/>
      <c r="L122" s="91">
        <v>3</v>
      </c>
      <c r="M122" s="92" t="s">
        <v>903</v>
      </c>
      <c r="N122" s="93">
        <v>5</v>
      </c>
      <c r="O122" s="93">
        <v>1</v>
      </c>
      <c r="P122" s="93">
        <v>1</v>
      </c>
      <c r="Q122" s="93">
        <v>2225</v>
      </c>
      <c r="R122" s="91">
        <v>1</v>
      </c>
      <c r="S122" s="91">
        <v>3609</v>
      </c>
      <c r="T122" s="85" t="s">
        <v>893</v>
      </c>
      <c r="U122" s="95"/>
    </row>
    <row r="123" spans="2:21" ht="12.75" hidden="1" x14ac:dyDescent="0.25">
      <c r="B123" s="96">
        <v>3</v>
      </c>
      <c r="C123" s="96" t="s">
        <v>884</v>
      </c>
      <c r="D123" s="96" t="s">
        <v>891</v>
      </c>
      <c r="E123" s="96"/>
      <c r="F123" s="96" t="s">
        <v>811</v>
      </c>
      <c r="G123" s="96"/>
      <c r="H123" s="96"/>
      <c r="I123" s="96"/>
      <c r="J123" s="96"/>
      <c r="K123" s="96"/>
      <c r="L123" s="96"/>
      <c r="M123" s="97"/>
      <c r="N123" s="96">
        <v>80</v>
      </c>
      <c r="O123" s="96">
        <v>8</v>
      </c>
      <c r="P123" s="96">
        <v>11</v>
      </c>
      <c r="Q123" s="96">
        <v>3747</v>
      </c>
      <c r="R123" s="96">
        <v>6</v>
      </c>
      <c r="S123" s="96"/>
      <c r="T123" s="88"/>
      <c r="U123" s="98" t="s">
        <v>863</v>
      </c>
    </row>
    <row r="124" spans="2:21" ht="14.25" hidden="1" x14ac:dyDescent="0.25">
      <c r="B124" s="91">
        <v>3</v>
      </c>
      <c r="C124" s="91" t="s">
        <v>904</v>
      </c>
      <c r="D124" s="91" t="s">
        <v>905</v>
      </c>
      <c r="E124" s="91"/>
      <c r="F124" s="91" t="s">
        <v>808</v>
      </c>
      <c r="G124" s="91"/>
      <c r="H124" s="91">
        <v>1</v>
      </c>
      <c r="I124" s="91"/>
      <c r="J124" s="91"/>
      <c r="K124" s="91"/>
      <c r="L124" s="91">
        <f>14+7</f>
        <v>21</v>
      </c>
      <c r="M124" s="92"/>
      <c r="N124" s="93">
        <v>22</v>
      </c>
      <c r="O124" s="93">
        <v>0</v>
      </c>
      <c r="P124" s="93">
        <v>1</v>
      </c>
      <c r="Q124" s="93">
        <f>49+69</f>
        <v>118</v>
      </c>
      <c r="R124" s="91"/>
      <c r="S124" s="91">
        <v>3666</v>
      </c>
      <c r="T124" s="85" t="s">
        <v>577</v>
      </c>
      <c r="U124" s="95"/>
    </row>
    <row r="125" spans="2:21" ht="14.25" hidden="1" x14ac:dyDescent="0.25">
      <c r="B125" s="91">
        <v>3</v>
      </c>
      <c r="C125" s="91" t="s">
        <v>904</v>
      </c>
      <c r="D125" s="91" t="s">
        <v>905</v>
      </c>
      <c r="E125" s="91"/>
      <c r="F125" s="91" t="s">
        <v>866</v>
      </c>
      <c r="G125" s="91">
        <v>1</v>
      </c>
      <c r="H125" s="91"/>
      <c r="I125" s="91"/>
      <c r="J125" s="91"/>
      <c r="K125" s="91"/>
      <c r="L125" s="91">
        <v>3</v>
      </c>
      <c r="M125" s="92" t="s">
        <v>906</v>
      </c>
      <c r="N125" s="93">
        <v>4</v>
      </c>
      <c r="O125" s="93">
        <v>1</v>
      </c>
      <c r="P125" s="93">
        <v>1</v>
      </c>
      <c r="Q125" s="93">
        <f>18+6</f>
        <v>24</v>
      </c>
      <c r="R125" s="91"/>
      <c r="S125" s="91">
        <v>3666</v>
      </c>
      <c r="T125" s="85" t="s">
        <v>577</v>
      </c>
      <c r="U125" s="95"/>
    </row>
    <row r="126" spans="2:21" ht="14.25" hidden="1" x14ac:dyDescent="0.25">
      <c r="B126" s="91">
        <v>3</v>
      </c>
      <c r="C126" s="91" t="s">
        <v>904</v>
      </c>
      <c r="D126" s="91" t="s">
        <v>905</v>
      </c>
      <c r="E126" s="82"/>
      <c r="F126" s="82" t="s">
        <v>838</v>
      </c>
      <c r="G126" s="82"/>
      <c r="H126" s="82"/>
      <c r="I126" s="82"/>
      <c r="J126" s="82"/>
      <c r="K126" s="82"/>
      <c r="L126" s="82">
        <v>3</v>
      </c>
      <c r="M126" s="83"/>
      <c r="N126" s="84">
        <v>3</v>
      </c>
      <c r="O126" s="84">
        <v>0</v>
      </c>
      <c r="P126" s="84">
        <v>1</v>
      </c>
      <c r="Q126" s="84">
        <v>28</v>
      </c>
      <c r="R126" s="82"/>
      <c r="S126" s="82">
        <v>3670</v>
      </c>
      <c r="T126" s="85" t="s">
        <v>577</v>
      </c>
      <c r="U126" s="86"/>
    </row>
    <row r="127" spans="2:21" ht="14.25" hidden="1" x14ac:dyDescent="0.25">
      <c r="B127" s="91">
        <v>3</v>
      </c>
      <c r="C127" s="91" t="s">
        <v>904</v>
      </c>
      <c r="D127" s="91" t="s">
        <v>905</v>
      </c>
      <c r="E127" s="91"/>
      <c r="F127" s="91" t="s">
        <v>898</v>
      </c>
      <c r="G127" s="91"/>
      <c r="H127" s="91"/>
      <c r="I127" s="91"/>
      <c r="J127" s="91"/>
      <c r="K127" s="91"/>
      <c r="L127" s="91">
        <v>8</v>
      </c>
      <c r="M127" s="92"/>
      <c r="N127" s="93">
        <v>8</v>
      </c>
      <c r="O127" s="93">
        <v>0</v>
      </c>
      <c r="P127" s="93">
        <v>1</v>
      </c>
      <c r="Q127" s="93">
        <f>99+14</f>
        <v>113</v>
      </c>
      <c r="R127" s="91"/>
      <c r="S127" s="91">
        <v>3666</v>
      </c>
      <c r="T127" s="85" t="s">
        <v>577</v>
      </c>
      <c r="U127" s="95"/>
    </row>
    <row r="128" spans="2:21" ht="14.25" hidden="1" x14ac:dyDescent="0.25">
      <c r="B128" s="91">
        <v>3</v>
      </c>
      <c r="C128" s="91" t="s">
        <v>904</v>
      </c>
      <c r="D128" s="91" t="s">
        <v>905</v>
      </c>
      <c r="E128" s="82"/>
      <c r="F128" s="82" t="s">
        <v>821</v>
      </c>
      <c r="G128" s="82"/>
      <c r="H128" s="82"/>
      <c r="I128" s="82">
        <v>1</v>
      </c>
      <c r="J128" s="82"/>
      <c r="K128" s="82"/>
      <c r="L128" s="82">
        <v>1</v>
      </c>
      <c r="M128" s="83"/>
      <c r="N128" s="84">
        <v>2</v>
      </c>
      <c r="O128" s="84">
        <v>0</v>
      </c>
      <c r="P128" s="84">
        <v>1</v>
      </c>
      <c r="Q128" s="84">
        <v>420</v>
      </c>
      <c r="R128" s="82"/>
      <c r="S128" s="82">
        <v>3670</v>
      </c>
      <c r="T128" s="85" t="s">
        <v>577</v>
      </c>
      <c r="U128" s="86"/>
    </row>
    <row r="129" spans="2:21" ht="14.25" hidden="1" x14ac:dyDescent="0.25">
      <c r="B129" s="91">
        <v>3</v>
      </c>
      <c r="C129" s="91" t="s">
        <v>904</v>
      </c>
      <c r="D129" s="91" t="s">
        <v>905</v>
      </c>
      <c r="E129" s="82"/>
      <c r="F129" s="82" t="s">
        <v>902</v>
      </c>
      <c r="G129" s="82"/>
      <c r="H129" s="82"/>
      <c r="I129" s="82"/>
      <c r="J129" s="82"/>
      <c r="K129" s="82"/>
      <c r="L129" s="82">
        <v>2</v>
      </c>
      <c r="M129" s="83"/>
      <c r="N129" s="84">
        <v>2</v>
      </c>
      <c r="O129" s="84">
        <v>0</v>
      </c>
      <c r="P129" s="84">
        <v>1</v>
      </c>
      <c r="Q129" s="84">
        <v>13</v>
      </c>
      <c r="R129" s="82"/>
      <c r="S129" s="82">
        <v>3670</v>
      </c>
      <c r="T129" s="85" t="s">
        <v>577</v>
      </c>
      <c r="U129" s="86"/>
    </row>
    <row r="130" spans="2:21" ht="12.75" hidden="1" x14ac:dyDescent="0.25">
      <c r="B130" s="96">
        <v>3</v>
      </c>
      <c r="C130" s="96" t="s">
        <v>904</v>
      </c>
      <c r="D130" s="96" t="s">
        <v>905</v>
      </c>
      <c r="E130" s="96"/>
      <c r="F130" s="96" t="s">
        <v>811</v>
      </c>
      <c r="G130" s="96"/>
      <c r="H130" s="96"/>
      <c r="I130" s="96"/>
      <c r="J130" s="96"/>
      <c r="K130" s="96"/>
      <c r="L130" s="96"/>
      <c r="M130" s="97"/>
      <c r="N130" s="96">
        <v>41</v>
      </c>
      <c r="O130" s="96">
        <v>1</v>
      </c>
      <c r="P130" s="96">
        <v>6</v>
      </c>
      <c r="Q130" s="100">
        <v>716</v>
      </c>
      <c r="R130" s="96"/>
      <c r="S130" s="96"/>
      <c r="T130" s="88"/>
      <c r="U130" s="98" t="s">
        <v>907</v>
      </c>
    </row>
    <row r="131" spans="2:21" ht="14.25" hidden="1" x14ac:dyDescent="0.25">
      <c r="B131" s="91">
        <v>3</v>
      </c>
      <c r="C131" s="91" t="s">
        <v>904</v>
      </c>
      <c r="D131" s="91" t="s">
        <v>908</v>
      </c>
      <c r="E131" s="91"/>
      <c r="F131" s="91" t="s">
        <v>909</v>
      </c>
      <c r="G131" s="91"/>
      <c r="H131" s="91"/>
      <c r="I131" s="91"/>
      <c r="J131" s="91">
        <v>1</v>
      </c>
      <c r="K131" s="91"/>
      <c r="L131" s="91">
        <v>1</v>
      </c>
      <c r="M131" s="92" t="s">
        <v>910</v>
      </c>
      <c r="N131" s="93">
        <v>2</v>
      </c>
      <c r="O131" s="93">
        <v>0</v>
      </c>
      <c r="P131" s="93">
        <v>1</v>
      </c>
      <c r="Q131" s="101">
        <v>15</v>
      </c>
      <c r="R131" s="91"/>
      <c r="S131" s="91">
        <v>3671</v>
      </c>
      <c r="T131" s="85" t="s">
        <v>334</v>
      </c>
      <c r="U131" s="95" t="s">
        <v>888</v>
      </c>
    </row>
    <row r="132" spans="2:21" ht="14.25" hidden="1" x14ac:dyDescent="0.25">
      <c r="B132" s="91">
        <v>3</v>
      </c>
      <c r="C132" s="91" t="s">
        <v>904</v>
      </c>
      <c r="D132" s="91" t="s">
        <v>908</v>
      </c>
      <c r="E132" s="91"/>
      <c r="F132" s="91" t="s">
        <v>806</v>
      </c>
      <c r="G132" s="91">
        <v>1</v>
      </c>
      <c r="H132" s="91"/>
      <c r="I132" s="91"/>
      <c r="J132" s="91"/>
      <c r="K132" s="91"/>
      <c r="L132" s="91">
        <v>1</v>
      </c>
      <c r="M132" s="92" t="s">
        <v>911</v>
      </c>
      <c r="N132" s="93">
        <v>2</v>
      </c>
      <c r="O132" s="93">
        <v>1</v>
      </c>
      <c r="P132" s="93">
        <v>1</v>
      </c>
      <c r="Q132" s="101">
        <v>15</v>
      </c>
      <c r="R132" s="91">
        <v>1</v>
      </c>
      <c r="S132" s="91">
        <v>3671</v>
      </c>
      <c r="T132" s="85" t="s">
        <v>334</v>
      </c>
      <c r="U132" s="95"/>
    </row>
    <row r="133" spans="2:21" ht="14.25" hidden="1" x14ac:dyDescent="0.25">
      <c r="B133" s="91">
        <v>3</v>
      </c>
      <c r="C133" s="91" t="s">
        <v>904</v>
      </c>
      <c r="D133" s="91" t="s">
        <v>908</v>
      </c>
      <c r="E133" s="91"/>
      <c r="F133" s="91" t="s">
        <v>895</v>
      </c>
      <c r="G133" s="91"/>
      <c r="H133" s="91"/>
      <c r="I133" s="91"/>
      <c r="J133" s="91"/>
      <c r="K133" s="91"/>
      <c r="L133" s="91">
        <v>1</v>
      </c>
      <c r="M133" s="92" t="s">
        <v>912</v>
      </c>
      <c r="N133" s="93">
        <v>1</v>
      </c>
      <c r="O133" s="93">
        <v>0</v>
      </c>
      <c r="P133" s="93">
        <v>1</v>
      </c>
      <c r="Q133" s="101">
        <v>1</v>
      </c>
      <c r="R133" s="91"/>
      <c r="S133" s="91">
        <v>3671</v>
      </c>
      <c r="T133" s="85" t="s">
        <v>334</v>
      </c>
      <c r="U133" s="95"/>
    </row>
    <row r="134" spans="2:21" ht="14.25" hidden="1" x14ac:dyDescent="0.25">
      <c r="B134" s="91">
        <v>3</v>
      </c>
      <c r="C134" s="91" t="s">
        <v>904</v>
      </c>
      <c r="D134" s="91" t="s">
        <v>908</v>
      </c>
      <c r="E134" s="91"/>
      <c r="F134" s="91" t="s">
        <v>808</v>
      </c>
      <c r="G134" s="91">
        <v>1</v>
      </c>
      <c r="H134" s="91"/>
      <c r="I134" s="91"/>
      <c r="J134" s="91"/>
      <c r="K134" s="91"/>
      <c r="L134" s="91">
        <v>5</v>
      </c>
      <c r="M134" s="92" t="s">
        <v>913</v>
      </c>
      <c r="N134" s="93">
        <v>6</v>
      </c>
      <c r="O134" s="93">
        <v>1</v>
      </c>
      <c r="P134" s="93">
        <v>1</v>
      </c>
      <c r="Q134" s="93">
        <v>65</v>
      </c>
      <c r="R134" s="91">
        <v>1</v>
      </c>
      <c r="S134" s="91">
        <v>3671</v>
      </c>
      <c r="T134" s="85" t="s">
        <v>334</v>
      </c>
      <c r="U134" s="95"/>
    </row>
    <row r="135" spans="2:21" ht="14.25" hidden="1" x14ac:dyDescent="0.25">
      <c r="B135" s="91">
        <v>3</v>
      </c>
      <c r="C135" s="91" t="s">
        <v>904</v>
      </c>
      <c r="D135" s="91" t="s">
        <v>908</v>
      </c>
      <c r="E135" s="91"/>
      <c r="F135" s="91" t="s">
        <v>866</v>
      </c>
      <c r="G135" s="91"/>
      <c r="H135" s="91"/>
      <c r="I135" s="91"/>
      <c r="J135" s="91"/>
      <c r="K135" s="91"/>
      <c r="L135" s="91">
        <v>5</v>
      </c>
      <c r="M135" s="92"/>
      <c r="N135" s="93">
        <v>5</v>
      </c>
      <c r="O135" s="93">
        <v>0</v>
      </c>
      <c r="P135" s="93">
        <v>1</v>
      </c>
      <c r="Q135" s="93">
        <v>35</v>
      </c>
      <c r="R135" s="91"/>
      <c r="S135" s="91">
        <v>3671</v>
      </c>
      <c r="T135" s="85" t="s">
        <v>334</v>
      </c>
      <c r="U135" s="95"/>
    </row>
    <row r="136" spans="2:21" ht="14.25" hidden="1" x14ac:dyDescent="0.25">
      <c r="B136" s="91">
        <v>3</v>
      </c>
      <c r="C136" s="91" t="s">
        <v>904</v>
      </c>
      <c r="D136" s="91" t="s">
        <v>908</v>
      </c>
      <c r="E136" s="91"/>
      <c r="F136" s="91" t="s">
        <v>838</v>
      </c>
      <c r="G136" s="91"/>
      <c r="H136" s="91"/>
      <c r="I136" s="91"/>
      <c r="J136" s="91"/>
      <c r="K136" s="91"/>
      <c r="L136" s="91">
        <v>2</v>
      </c>
      <c r="M136" s="92"/>
      <c r="N136" s="93">
        <v>2</v>
      </c>
      <c r="O136" s="93">
        <v>0</v>
      </c>
      <c r="P136" s="93">
        <v>1</v>
      </c>
      <c r="Q136" s="93">
        <v>15</v>
      </c>
      <c r="R136" s="91"/>
      <c r="S136" s="91">
        <v>3671</v>
      </c>
      <c r="T136" s="85" t="s">
        <v>334</v>
      </c>
      <c r="U136" s="95"/>
    </row>
    <row r="137" spans="2:21" ht="14.25" hidden="1" x14ac:dyDescent="0.25">
      <c r="B137" s="91">
        <v>3</v>
      </c>
      <c r="C137" s="91" t="s">
        <v>904</v>
      </c>
      <c r="D137" s="91" t="s">
        <v>908</v>
      </c>
      <c r="E137" s="91"/>
      <c r="F137" s="91" t="s">
        <v>898</v>
      </c>
      <c r="G137" s="91">
        <v>1</v>
      </c>
      <c r="H137" s="91"/>
      <c r="I137" s="91"/>
      <c r="J137" s="91"/>
      <c r="K137" s="91"/>
      <c r="L137" s="91">
        <v>3</v>
      </c>
      <c r="M137" s="102" t="s">
        <v>914</v>
      </c>
      <c r="N137" s="93">
        <v>4</v>
      </c>
      <c r="O137" s="93">
        <v>1</v>
      </c>
      <c r="P137" s="93">
        <v>1</v>
      </c>
      <c r="Q137" s="93">
        <v>30</v>
      </c>
      <c r="R137" s="91">
        <v>1</v>
      </c>
      <c r="S137" s="91">
        <v>3671</v>
      </c>
      <c r="T137" s="85" t="s">
        <v>334</v>
      </c>
      <c r="U137" s="95" t="s">
        <v>900</v>
      </c>
    </row>
    <row r="138" spans="2:21" ht="14.25" hidden="1" x14ac:dyDescent="0.25">
      <c r="B138" s="91">
        <v>3</v>
      </c>
      <c r="C138" s="91" t="s">
        <v>904</v>
      </c>
      <c r="D138" s="91" t="s">
        <v>908</v>
      </c>
      <c r="E138" s="91"/>
      <c r="F138" s="91" t="s">
        <v>821</v>
      </c>
      <c r="G138" s="91"/>
      <c r="H138" s="91"/>
      <c r="I138" s="91"/>
      <c r="J138" s="91"/>
      <c r="K138" s="91"/>
      <c r="L138" s="91">
        <v>4</v>
      </c>
      <c r="M138" s="92" t="s">
        <v>915</v>
      </c>
      <c r="N138" s="93">
        <v>4</v>
      </c>
      <c r="O138" s="93">
        <v>0</v>
      </c>
      <c r="P138" s="93">
        <v>1</v>
      </c>
      <c r="Q138" s="93">
        <v>378</v>
      </c>
      <c r="R138" s="91"/>
      <c r="S138" s="91">
        <v>3671</v>
      </c>
      <c r="T138" s="85" t="s">
        <v>334</v>
      </c>
      <c r="U138" s="95"/>
    </row>
    <row r="139" spans="2:21" ht="12.75" hidden="1" x14ac:dyDescent="0.25">
      <c r="B139" s="96">
        <v>3</v>
      </c>
      <c r="C139" s="96" t="s">
        <v>904</v>
      </c>
      <c r="D139" s="96" t="s">
        <v>908</v>
      </c>
      <c r="E139" s="96"/>
      <c r="F139" s="88" t="s">
        <v>811</v>
      </c>
      <c r="G139" s="88"/>
      <c r="H139" s="88"/>
      <c r="I139" s="88"/>
      <c r="J139" s="88"/>
      <c r="K139" s="88"/>
      <c r="L139" s="88"/>
      <c r="M139" s="89"/>
      <c r="N139" s="88">
        <f>26</f>
        <v>26</v>
      </c>
      <c r="O139" s="88">
        <v>4</v>
      </c>
      <c r="P139" s="88">
        <v>8</v>
      </c>
      <c r="Q139" s="88">
        <v>554</v>
      </c>
      <c r="R139" s="88"/>
      <c r="S139" s="96"/>
      <c r="T139" s="88"/>
      <c r="U139" s="90" t="s">
        <v>888</v>
      </c>
    </row>
    <row r="140" spans="2:21" ht="14.25" hidden="1" x14ac:dyDescent="0.25">
      <c r="B140" s="82">
        <v>3</v>
      </c>
      <c r="C140" s="82" t="s">
        <v>726</v>
      </c>
      <c r="D140" s="82" t="s">
        <v>916</v>
      </c>
      <c r="E140" s="82"/>
      <c r="F140" s="82" t="s">
        <v>792</v>
      </c>
      <c r="G140" s="82">
        <v>8</v>
      </c>
      <c r="H140" s="82">
        <v>2</v>
      </c>
      <c r="I140" s="82"/>
      <c r="J140" s="82">
        <v>2</v>
      </c>
      <c r="K140" s="82"/>
      <c r="L140" s="82">
        <v>11</v>
      </c>
      <c r="M140" s="83" t="s">
        <v>917</v>
      </c>
      <c r="N140" s="82">
        <v>23</v>
      </c>
      <c r="O140" s="82">
        <v>5</v>
      </c>
      <c r="P140" s="82">
        <v>5</v>
      </c>
      <c r="Q140" s="82">
        <v>165</v>
      </c>
      <c r="R140" s="82">
        <v>2</v>
      </c>
      <c r="S140" s="82">
        <v>3061</v>
      </c>
      <c r="T140" s="85" t="s">
        <v>918</v>
      </c>
      <c r="U140" s="86" t="s">
        <v>894</v>
      </c>
    </row>
    <row r="141" spans="2:21" ht="14.25" hidden="1" x14ac:dyDescent="0.25">
      <c r="B141" s="82">
        <v>3</v>
      </c>
      <c r="C141" s="82" t="s">
        <v>726</v>
      </c>
      <c r="D141" s="82" t="s">
        <v>916</v>
      </c>
      <c r="E141" s="82"/>
      <c r="F141" s="82" t="s">
        <v>919</v>
      </c>
      <c r="G141" s="82"/>
      <c r="H141" s="82"/>
      <c r="I141" s="82">
        <v>1</v>
      </c>
      <c r="J141" s="82"/>
      <c r="K141" s="82"/>
      <c r="L141" s="82"/>
      <c r="M141" s="83"/>
      <c r="N141" s="82">
        <v>1</v>
      </c>
      <c r="O141" s="82">
        <v>0</v>
      </c>
      <c r="P141" s="82">
        <v>1</v>
      </c>
      <c r="Q141" s="82">
        <v>6</v>
      </c>
      <c r="R141" s="82"/>
      <c r="S141" s="82">
        <v>3275</v>
      </c>
      <c r="T141" s="85" t="s">
        <v>920</v>
      </c>
      <c r="U141" s="86"/>
    </row>
    <row r="142" spans="2:21" ht="14.25" hidden="1" x14ac:dyDescent="0.25">
      <c r="B142" s="82">
        <v>3</v>
      </c>
      <c r="C142" s="82" t="s">
        <v>726</v>
      </c>
      <c r="D142" s="82" t="s">
        <v>916</v>
      </c>
      <c r="E142" s="82"/>
      <c r="F142" s="82" t="s">
        <v>806</v>
      </c>
      <c r="G142" s="82">
        <v>2</v>
      </c>
      <c r="H142" s="82"/>
      <c r="I142" s="82">
        <v>2</v>
      </c>
      <c r="J142" s="82"/>
      <c r="K142" s="82"/>
      <c r="L142" s="82">
        <v>19</v>
      </c>
      <c r="M142" s="83" t="s">
        <v>921</v>
      </c>
      <c r="N142" s="82">
        <v>23</v>
      </c>
      <c r="O142" s="82">
        <v>2</v>
      </c>
      <c r="P142" s="82">
        <v>2</v>
      </c>
      <c r="Q142" s="82">
        <v>89</v>
      </c>
      <c r="R142" s="82">
        <v>1</v>
      </c>
      <c r="S142" s="82">
        <v>3061</v>
      </c>
      <c r="T142" s="85" t="s">
        <v>918</v>
      </c>
      <c r="U142" s="86"/>
    </row>
    <row r="143" spans="2:21" ht="14.25" hidden="1" x14ac:dyDescent="0.25">
      <c r="B143" s="82">
        <v>3</v>
      </c>
      <c r="C143" s="82" t="s">
        <v>726</v>
      </c>
      <c r="D143" s="82" t="s">
        <v>916</v>
      </c>
      <c r="E143" s="82"/>
      <c r="F143" s="82" t="s">
        <v>895</v>
      </c>
      <c r="G143" s="82">
        <v>1</v>
      </c>
      <c r="H143" s="82"/>
      <c r="I143" s="82"/>
      <c r="J143" s="82"/>
      <c r="K143" s="82"/>
      <c r="L143" s="82"/>
      <c r="M143" s="83" t="s">
        <v>922</v>
      </c>
      <c r="N143" s="82">
        <v>1</v>
      </c>
      <c r="O143" s="82">
        <v>1</v>
      </c>
      <c r="P143" s="82">
        <v>1</v>
      </c>
      <c r="Q143" s="82">
        <v>17</v>
      </c>
      <c r="R143" s="82">
        <v>1</v>
      </c>
      <c r="S143" s="82">
        <v>3275</v>
      </c>
      <c r="T143" s="85" t="s">
        <v>920</v>
      </c>
      <c r="U143" s="86"/>
    </row>
    <row r="144" spans="2:21" ht="14.25" hidden="1" x14ac:dyDescent="0.25">
      <c r="B144" s="82">
        <v>3</v>
      </c>
      <c r="C144" s="82" t="s">
        <v>726</v>
      </c>
      <c r="D144" s="82" t="s">
        <v>916</v>
      </c>
      <c r="E144" s="82"/>
      <c r="F144" s="82" t="s">
        <v>923</v>
      </c>
      <c r="G144" s="82">
        <v>1</v>
      </c>
      <c r="H144" s="82"/>
      <c r="I144" s="82"/>
      <c r="J144" s="82"/>
      <c r="K144" s="82"/>
      <c r="L144" s="82"/>
      <c r="M144" s="83" t="s">
        <v>924</v>
      </c>
      <c r="N144" s="82">
        <v>1</v>
      </c>
      <c r="O144" s="82">
        <v>0</v>
      </c>
      <c r="P144" s="82">
        <v>0</v>
      </c>
      <c r="Q144" s="82">
        <v>90</v>
      </c>
      <c r="R144" s="82"/>
      <c r="S144" s="82">
        <v>3061</v>
      </c>
      <c r="T144" s="85" t="s">
        <v>918</v>
      </c>
      <c r="U144" s="86"/>
    </row>
    <row r="145" spans="2:21" ht="14.25" hidden="1" x14ac:dyDescent="0.25">
      <c r="B145" s="82">
        <v>3</v>
      </c>
      <c r="C145" s="82" t="s">
        <v>726</v>
      </c>
      <c r="D145" s="82" t="s">
        <v>916</v>
      </c>
      <c r="E145" s="82"/>
      <c r="F145" s="82" t="s">
        <v>808</v>
      </c>
      <c r="G145" s="82">
        <v>3</v>
      </c>
      <c r="H145" s="82">
        <v>1</v>
      </c>
      <c r="I145" s="82">
        <v>3</v>
      </c>
      <c r="J145" s="82"/>
      <c r="K145" s="82"/>
      <c r="L145" s="82">
        <f>35+36</f>
        <v>71</v>
      </c>
      <c r="M145" s="83" t="s">
        <v>925</v>
      </c>
      <c r="N145" s="82">
        <v>78</v>
      </c>
      <c r="O145" s="82">
        <v>2</v>
      </c>
      <c r="P145" s="82">
        <v>2</v>
      </c>
      <c r="Q145" s="82">
        <f>310+295</f>
        <v>605</v>
      </c>
      <c r="R145" s="82">
        <v>1</v>
      </c>
      <c r="S145" s="82">
        <v>3061</v>
      </c>
      <c r="T145" s="85" t="s">
        <v>918</v>
      </c>
      <c r="U145" s="86"/>
    </row>
    <row r="146" spans="2:21" ht="14.25" hidden="1" x14ac:dyDescent="0.25">
      <c r="B146" s="82">
        <v>3</v>
      </c>
      <c r="C146" s="82" t="s">
        <v>726</v>
      </c>
      <c r="D146" s="82" t="s">
        <v>916</v>
      </c>
      <c r="E146" s="82"/>
      <c r="F146" s="82" t="s">
        <v>866</v>
      </c>
      <c r="G146" s="82">
        <v>12</v>
      </c>
      <c r="H146" s="82">
        <v>3</v>
      </c>
      <c r="I146" s="82"/>
      <c r="J146" s="82"/>
      <c r="K146" s="82"/>
      <c r="L146" s="82">
        <v>44</v>
      </c>
      <c r="M146" s="83" t="s">
        <v>926</v>
      </c>
      <c r="N146" s="82">
        <v>62</v>
      </c>
      <c r="O146" s="82">
        <v>8</v>
      </c>
      <c r="P146" s="82">
        <v>8</v>
      </c>
      <c r="Q146" s="82">
        <v>665</v>
      </c>
      <c r="R146" s="82">
        <v>5</v>
      </c>
      <c r="S146" s="82">
        <v>3061</v>
      </c>
      <c r="T146" s="85" t="s">
        <v>918</v>
      </c>
      <c r="U146" s="86"/>
    </row>
    <row r="147" spans="2:21" ht="14.25" hidden="1" x14ac:dyDescent="0.25">
      <c r="B147" s="82">
        <v>3</v>
      </c>
      <c r="C147" s="82" t="s">
        <v>726</v>
      </c>
      <c r="D147" s="82" t="s">
        <v>916</v>
      </c>
      <c r="E147" s="82"/>
      <c r="F147" s="82" t="s">
        <v>838</v>
      </c>
      <c r="G147" s="82">
        <v>1</v>
      </c>
      <c r="H147" s="82"/>
      <c r="I147" s="82"/>
      <c r="J147" s="82"/>
      <c r="K147" s="82"/>
      <c r="L147" s="82">
        <v>7</v>
      </c>
      <c r="M147" s="83" t="s">
        <v>927</v>
      </c>
      <c r="N147" s="82">
        <v>8</v>
      </c>
      <c r="O147" s="82">
        <v>1</v>
      </c>
      <c r="P147" s="82">
        <v>1</v>
      </c>
      <c r="Q147" s="82">
        <v>90</v>
      </c>
      <c r="R147" s="82"/>
      <c r="S147" s="82">
        <v>3061</v>
      </c>
      <c r="T147" s="85" t="s">
        <v>918</v>
      </c>
      <c r="U147" s="86"/>
    </row>
    <row r="148" spans="2:21" ht="14.25" hidden="1" x14ac:dyDescent="0.25">
      <c r="B148" s="82">
        <v>3</v>
      </c>
      <c r="C148" s="82" t="s">
        <v>726</v>
      </c>
      <c r="D148" s="82" t="s">
        <v>916</v>
      </c>
      <c r="E148" s="82"/>
      <c r="F148" s="82" t="s">
        <v>898</v>
      </c>
      <c r="G148" s="82">
        <v>1</v>
      </c>
      <c r="H148" s="82">
        <v>2</v>
      </c>
      <c r="I148" s="82"/>
      <c r="J148" s="82"/>
      <c r="K148" s="82"/>
      <c r="L148" s="82">
        <v>18</v>
      </c>
      <c r="M148" s="87" t="s">
        <v>995</v>
      </c>
      <c r="N148" s="82">
        <v>21</v>
      </c>
      <c r="O148" s="82">
        <v>2</v>
      </c>
      <c r="P148" s="82">
        <v>2</v>
      </c>
      <c r="Q148" s="82">
        <v>450</v>
      </c>
      <c r="R148" s="82"/>
      <c r="S148" s="82">
        <v>3061</v>
      </c>
      <c r="T148" s="85" t="s">
        <v>918</v>
      </c>
      <c r="U148" s="86" t="s">
        <v>900</v>
      </c>
    </row>
    <row r="149" spans="2:21" ht="14.25" hidden="1" x14ac:dyDescent="0.25">
      <c r="B149" s="82">
        <v>3</v>
      </c>
      <c r="C149" s="82" t="s">
        <v>726</v>
      </c>
      <c r="D149" s="82" t="s">
        <v>916</v>
      </c>
      <c r="E149" s="82"/>
      <c r="F149" s="82" t="s">
        <v>821</v>
      </c>
      <c r="G149" s="82">
        <v>1</v>
      </c>
      <c r="H149" s="82"/>
      <c r="I149" s="82">
        <v>1</v>
      </c>
      <c r="J149" s="82"/>
      <c r="K149" s="82"/>
      <c r="L149" s="82">
        <v>4</v>
      </c>
      <c r="M149" s="83" t="s">
        <v>928</v>
      </c>
      <c r="N149" s="82">
        <v>6</v>
      </c>
      <c r="O149" s="82">
        <v>1</v>
      </c>
      <c r="P149" s="82">
        <v>1</v>
      </c>
      <c r="Q149" s="82">
        <v>875</v>
      </c>
      <c r="R149" s="82">
        <v>1</v>
      </c>
      <c r="S149" s="82">
        <v>3061</v>
      </c>
      <c r="T149" s="85" t="s">
        <v>918</v>
      </c>
      <c r="U149" s="86"/>
    </row>
    <row r="150" spans="2:21" ht="14.25" hidden="1" x14ac:dyDescent="0.25">
      <c r="B150" s="82">
        <v>3</v>
      </c>
      <c r="C150" s="82" t="s">
        <v>726</v>
      </c>
      <c r="D150" s="82" t="s">
        <v>916</v>
      </c>
      <c r="E150" s="82"/>
      <c r="F150" s="82" t="s">
        <v>902</v>
      </c>
      <c r="G150" s="82">
        <v>2</v>
      </c>
      <c r="H150" s="82">
        <v>2</v>
      </c>
      <c r="I150" s="82"/>
      <c r="J150" s="82"/>
      <c r="K150" s="82"/>
      <c r="L150" s="82">
        <v>3</v>
      </c>
      <c r="M150" s="83" t="s">
        <v>903</v>
      </c>
      <c r="N150" s="82">
        <v>7</v>
      </c>
      <c r="O150" s="82">
        <v>2</v>
      </c>
      <c r="P150" s="82">
        <v>2</v>
      </c>
      <c r="Q150" s="82">
        <v>580</v>
      </c>
      <c r="R150" s="82">
        <v>1</v>
      </c>
      <c r="S150" s="82">
        <v>3275</v>
      </c>
      <c r="T150" s="85" t="s">
        <v>920</v>
      </c>
      <c r="U150" s="86"/>
    </row>
    <row r="151" spans="2:21" ht="12.75" hidden="1" x14ac:dyDescent="0.25">
      <c r="B151" s="103">
        <v>3</v>
      </c>
      <c r="C151" s="103" t="s">
        <v>726</v>
      </c>
      <c r="D151" s="103" t="s">
        <v>916</v>
      </c>
      <c r="E151" s="103"/>
      <c r="F151" s="103" t="s">
        <v>811</v>
      </c>
      <c r="G151" s="103"/>
      <c r="H151" s="103"/>
      <c r="I151" s="103"/>
      <c r="J151" s="103"/>
      <c r="K151" s="103"/>
      <c r="L151" s="103"/>
      <c r="M151" s="104"/>
      <c r="N151" s="103">
        <v>231</v>
      </c>
      <c r="O151" s="103">
        <v>24</v>
      </c>
      <c r="P151" s="103">
        <v>25</v>
      </c>
      <c r="Q151" s="103">
        <v>3632</v>
      </c>
      <c r="R151" s="103"/>
      <c r="S151" s="103"/>
      <c r="T151" s="88"/>
      <c r="U151" s="105" t="s">
        <v>863</v>
      </c>
    </row>
    <row r="152" spans="2:21" ht="14.25" hidden="1" x14ac:dyDescent="0.25">
      <c r="B152" s="91">
        <v>3</v>
      </c>
      <c r="C152" s="91" t="s">
        <v>929</v>
      </c>
      <c r="D152" s="91" t="s">
        <v>930</v>
      </c>
      <c r="E152" s="91"/>
      <c r="F152" s="82" t="s">
        <v>909</v>
      </c>
      <c r="G152" s="82">
        <v>2</v>
      </c>
      <c r="H152" s="82"/>
      <c r="I152" s="82"/>
      <c r="J152" s="82"/>
      <c r="K152" s="82"/>
      <c r="L152" s="82">
        <v>2</v>
      </c>
      <c r="M152" s="83" t="s">
        <v>931</v>
      </c>
      <c r="N152" s="84">
        <v>4</v>
      </c>
      <c r="O152" s="84">
        <v>2</v>
      </c>
      <c r="P152" s="84">
        <v>2</v>
      </c>
      <c r="Q152" s="84">
        <v>12</v>
      </c>
      <c r="R152" s="82">
        <v>1</v>
      </c>
      <c r="S152" s="82">
        <v>3145</v>
      </c>
      <c r="T152" s="85" t="s">
        <v>352</v>
      </c>
      <c r="U152" s="86" t="s">
        <v>932</v>
      </c>
    </row>
    <row r="153" spans="2:21" ht="25.5" hidden="1" x14ac:dyDescent="0.25">
      <c r="B153" s="91">
        <v>3</v>
      </c>
      <c r="C153" s="91" t="s">
        <v>929</v>
      </c>
      <c r="D153" s="91" t="s">
        <v>930</v>
      </c>
      <c r="E153" s="91"/>
      <c r="F153" s="91" t="s">
        <v>792</v>
      </c>
      <c r="G153" s="91">
        <v>5</v>
      </c>
      <c r="H153" s="91">
        <v>1</v>
      </c>
      <c r="I153" s="91"/>
      <c r="J153" s="91">
        <v>3</v>
      </c>
      <c r="K153" s="91"/>
      <c r="L153" s="91">
        <v>9</v>
      </c>
      <c r="M153" s="92" t="s">
        <v>933</v>
      </c>
      <c r="N153" s="93">
        <v>18</v>
      </c>
      <c r="O153" s="93">
        <v>4</v>
      </c>
      <c r="P153" s="93">
        <v>4</v>
      </c>
      <c r="Q153" s="93">
        <f>29+26+10+50</f>
        <v>115</v>
      </c>
      <c r="R153" s="91">
        <v>4</v>
      </c>
      <c r="S153" s="91">
        <v>3088</v>
      </c>
      <c r="T153" s="85" t="s">
        <v>934</v>
      </c>
      <c r="U153" s="95" t="s">
        <v>888</v>
      </c>
    </row>
    <row r="154" spans="2:21" ht="14.25" hidden="1" x14ac:dyDescent="0.25">
      <c r="B154" s="91">
        <v>3</v>
      </c>
      <c r="C154" s="91" t="s">
        <v>929</v>
      </c>
      <c r="D154" s="91" t="s">
        <v>930</v>
      </c>
      <c r="E154" s="91"/>
      <c r="F154" s="91" t="s">
        <v>935</v>
      </c>
      <c r="G154" s="91">
        <v>4</v>
      </c>
      <c r="H154" s="91"/>
      <c r="I154" s="91"/>
      <c r="J154" s="91"/>
      <c r="K154" s="91"/>
      <c r="L154" s="91">
        <v>1</v>
      </c>
      <c r="M154" s="92" t="s">
        <v>936</v>
      </c>
      <c r="N154" s="93">
        <v>5</v>
      </c>
      <c r="O154" s="93">
        <v>1</v>
      </c>
      <c r="P154" s="93">
        <v>1</v>
      </c>
      <c r="Q154" s="93">
        <f>27+12</f>
        <v>39</v>
      </c>
      <c r="R154" s="91">
        <v>1</v>
      </c>
      <c r="S154" s="91">
        <v>3088</v>
      </c>
      <c r="T154" s="85" t="s">
        <v>934</v>
      </c>
      <c r="U154" s="95" t="s">
        <v>937</v>
      </c>
    </row>
    <row r="155" spans="2:21" ht="14.25" hidden="1" x14ac:dyDescent="0.25">
      <c r="B155" s="91">
        <v>3</v>
      </c>
      <c r="C155" s="91" t="s">
        <v>929</v>
      </c>
      <c r="D155" s="91" t="s">
        <v>930</v>
      </c>
      <c r="E155" s="91"/>
      <c r="F155" s="91" t="s">
        <v>935</v>
      </c>
      <c r="G155" s="91"/>
      <c r="H155" s="91"/>
      <c r="I155" s="91"/>
      <c r="J155" s="91"/>
      <c r="K155" s="91"/>
      <c r="L155" s="91">
        <v>1</v>
      </c>
      <c r="M155" s="92"/>
      <c r="N155" s="93">
        <v>1</v>
      </c>
      <c r="O155" s="93">
        <v>0</v>
      </c>
      <c r="P155" s="93">
        <v>1</v>
      </c>
      <c r="Q155" s="93">
        <v>2</v>
      </c>
      <c r="R155" s="91"/>
      <c r="S155" s="91">
        <v>3088</v>
      </c>
      <c r="T155" s="85" t="s">
        <v>934</v>
      </c>
      <c r="U155" s="95" t="s">
        <v>938</v>
      </c>
    </row>
    <row r="156" spans="2:21" ht="14.25" hidden="1" x14ac:dyDescent="0.25">
      <c r="B156" s="91">
        <v>3</v>
      </c>
      <c r="C156" s="91" t="s">
        <v>929</v>
      </c>
      <c r="D156" s="91" t="s">
        <v>930</v>
      </c>
      <c r="E156" s="82"/>
      <c r="F156" s="82" t="s">
        <v>939</v>
      </c>
      <c r="G156" s="82"/>
      <c r="H156" s="82"/>
      <c r="I156" s="82"/>
      <c r="J156" s="82"/>
      <c r="K156" s="82"/>
      <c r="L156" s="82">
        <v>8</v>
      </c>
      <c r="M156" s="83"/>
      <c r="N156" s="84">
        <v>8</v>
      </c>
      <c r="O156" s="84">
        <v>0</v>
      </c>
      <c r="P156" s="84">
        <v>1</v>
      </c>
      <c r="Q156" s="84">
        <v>22</v>
      </c>
      <c r="R156" s="82"/>
      <c r="S156" s="82">
        <v>3169</v>
      </c>
      <c r="T156" s="85" t="s">
        <v>352</v>
      </c>
      <c r="U156" s="86"/>
    </row>
    <row r="157" spans="2:21" ht="14.25" hidden="1" x14ac:dyDescent="0.25">
      <c r="B157" s="91">
        <v>3</v>
      </c>
      <c r="C157" s="91" t="s">
        <v>929</v>
      </c>
      <c r="D157" s="91" t="s">
        <v>930</v>
      </c>
      <c r="E157" s="82"/>
      <c r="F157" s="82" t="s">
        <v>845</v>
      </c>
      <c r="G157" s="82"/>
      <c r="H157" s="82"/>
      <c r="I157" s="82"/>
      <c r="J157" s="82"/>
      <c r="K157" s="82"/>
      <c r="L157" s="82">
        <v>6</v>
      </c>
      <c r="M157" s="83" t="s">
        <v>940</v>
      </c>
      <c r="N157" s="84">
        <v>6</v>
      </c>
      <c r="O157" s="84">
        <v>0</v>
      </c>
      <c r="P157" s="84">
        <v>1</v>
      </c>
      <c r="Q157" s="84">
        <v>44</v>
      </c>
      <c r="R157" s="82"/>
      <c r="S157" s="82">
        <v>3145</v>
      </c>
      <c r="T157" s="85" t="s">
        <v>352</v>
      </c>
      <c r="U157" s="86"/>
    </row>
    <row r="158" spans="2:21" ht="14.25" hidden="1" x14ac:dyDescent="0.25">
      <c r="B158" s="91">
        <v>3</v>
      </c>
      <c r="C158" s="91" t="s">
        <v>929</v>
      </c>
      <c r="D158" s="91" t="s">
        <v>930</v>
      </c>
      <c r="E158" s="82"/>
      <c r="F158" s="82" t="s">
        <v>923</v>
      </c>
      <c r="G158" s="82"/>
      <c r="H158" s="82"/>
      <c r="I158" s="82"/>
      <c r="J158" s="82"/>
      <c r="K158" s="82"/>
      <c r="L158" s="82">
        <v>1</v>
      </c>
      <c r="M158" s="83" t="s">
        <v>941</v>
      </c>
      <c r="N158" s="84">
        <v>1</v>
      </c>
      <c r="O158" s="84">
        <v>0</v>
      </c>
      <c r="P158" s="84">
        <v>1</v>
      </c>
      <c r="Q158" s="84">
        <v>28</v>
      </c>
      <c r="R158" s="82"/>
      <c r="S158" s="82">
        <v>3169</v>
      </c>
      <c r="T158" s="85" t="s">
        <v>352</v>
      </c>
      <c r="U158" s="86"/>
    </row>
    <row r="159" spans="2:21" ht="25.5" hidden="1" x14ac:dyDescent="0.25">
      <c r="B159" s="91">
        <v>3</v>
      </c>
      <c r="C159" s="91" t="s">
        <v>929</v>
      </c>
      <c r="D159" s="91" t="s">
        <v>930</v>
      </c>
      <c r="E159" s="91"/>
      <c r="F159" s="91" t="s">
        <v>808</v>
      </c>
      <c r="G159" s="91">
        <v>2</v>
      </c>
      <c r="H159" s="91">
        <v>3</v>
      </c>
      <c r="I159" s="91"/>
      <c r="J159" s="91"/>
      <c r="K159" s="91"/>
      <c r="L159" s="91">
        <f>13+15</f>
        <v>28</v>
      </c>
      <c r="M159" s="92" t="s">
        <v>942</v>
      </c>
      <c r="N159" s="93">
        <v>33</v>
      </c>
      <c r="O159" s="93">
        <v>3</v>
      </c>
      <c r="P159" s="93">
        <v>3</v>
      </c>
      <c r="Q159" s="93">
        <f>48+106+175</f>
        <v>329</v>
      </c>
      <c r="R159" s="91"/>
      <c r="S159" s="91">
        <v>3088</v>
      </c>
      <c r="T159" s="85" t="s">
        <v>934</v>
      </c>
      <c r="U159" s="95"/>
    </row>
    <row r="160" spans="2:21" ht="14.25" hidden="1" x14ac:dyDescent="0.25">
      <c r="B160" s="91">
        <v>3</v>
      </c>
      <c r="C160" s="91" t="s">
        <v>929</v>
      </c>
      <c r="D160" s="91" t="s">
        <v>930</v>
      </c>
      <c r="E160" s="91"/>
      <c r="F160" s="82" t="s">
        <v>866</v>
      </c>
      <c r="G160" s="82">
        <v>2</v>
      </c>
      <c r="H160" s="82">
        <v>1</v>
      </c>
      <c r="I160" s="82"/>
      <c r="J160" s="82"/>
      <c r="K160" s="82"/>
      <c r="L160" s="82">
        <v>11</v>
      </c>
      <c r="M160" s="92" t="s">
        <v>943</v>
      </c>
      <c r="N160" s="84">
        <v>14</v>
      </c>
      <c r="O160" s="84">
        <v>2</v>
      </c>
      <c r="P160" s="84">
        <v>2</v>
      </c>
      <c r="Q160" s="84">
        <f>201+18+14</f>
        <v>233</v>
      </c>
      <c r="R160" s="82">
        <v>2</v>
      </c>
      <c r="S160" s="91">
        <v>3088</v>
      </c>
      <c r="T160" s="85" t="s">
        <v>934</v>
      </c>
      <c r="U160" s="86"/>
    </row>
    <row r="161" spans="2:21" ht="14.25" hidden="1" x14ac:dyDescent="0.25">
      <c r="B161" s="91">
        <v>3</v>
      </c>
      <c r="C161" s="91" t="s">
        <v>929</v>
      </c>
      <c r="D161" s="91" t="s">
        <v>930</v>
      </c>
      <c r="E161" s="82"/>
      <c r="F161" s="82" t="s">
        <v>838</v>
      </c>
      <c r="G161" s="82"/>
      <c r="H161" s="82"/>
      <c r="I161" s="82"/>
      <c r="J161" s="82"/>
      <c r="K161" s="82"/>
      <c r="L161" s="82">
        <v>4</v>
      </c>
      <c r="M161" s="83"/>
      <c r="N161" s="84">
        <v>4</v>
      </c>
      <c r="O161" s="84">
        <v>0</v>
      </c>
      <c r="P161" s="84">
        <v>1</v>
      </c>
      <c r="Q161" s="84">
        <f>25+19</f>
        <v>44</v>
      </c>
      <c r="R161" s="82"/>
      <c r="S161" s="82">
        <v>3145</v>
      </c>
      <c r="T161" s="85" t="s">
        <v>352</v>
      </c>
      <c r="U161" s="86"/>
    </row>
    <row r="162" spans="2:21" ht="38.25" hidden="1" x14ac:dyDescent="0.25">
      <c r="B162" s="91">
        <v>3</v>
      </c>
      <c r="C162" s="91" t="s">
        <v>929</v>
      </c>
      <c r="D162" s="91" t="s">
        <v>930</v>
      </c>
      <c r="E162" s="91"/>
      <c r="F162" s="91" t="s">
        <v>898</v>
      </c>
      <c r="G162" s="91">
        <v>15</v>
      </c>
      <c r="H162" s="91">
        <v>6</v>
      </c>
      <c r="I162" s="91"/>
      <c r="J162" s="91"/>
      <c r="K162" s="91"/>
      <c r="L162" s="91">
        <v>24</v>
      </c>
      <c r="M162" s="102" t="s">
        <v>944</v>
      </c>
      <c r="N162" s="93">
        <v>45</v>
      </c>
      <c r="O162" s="93">
        <v>12</v>
      </c>
      <c r="P162" s="93">
        <v>12</v>
      </c>
      <c r="Q162" s="93">
        <f>28+62+20+840</f>
        <v>950</v>
      </c>
      <c r="R162" s="91">
        <v>6</v>
      </c>
      <c r="S162" s="91">
        <v>3771</v>
      </c>
      <c r="T162" s="85" t="s">
        <v>577</v>
      </c>
      <c r="U162" s="95" t="s">
        <v>900</v>
      </c>
    </row>
    <row r="163" spans="2:21" ht="14.25" hidden="1" x14ac:dyDescent="0.25">
      <c r="B163" s="91">
        <v>3</v>
      </c>
      <c r="C163" s="91" t="s">
        <v>929</v>
      </c>
      <c r="D163" s="91" t="s">
        <v>930</v>
      </c>
      <c r="E163" s="82"/>
      <c r="F163" s="82" t="s">
        <v>901</v>
      </c>
      <c r="G163" s="82"/>
      <c r="H163" s="82"/>
      <c r="I163" s="82"/>
      <c r="J163" s="82"/>
      <c r="K163" s="82"/>
      <c r="L163" s="82">
        <v>2</v>
      </c>
      <c r="M163" s="83"/>
      <c r="N163" s="84">
        <v>2</v>
      </c>
      <c r="O163" s="84">
        <v>0</v>
      </c>
      <c r="P163" s="84">
        <v>1</v>
      </c>
      <c r="Q163" s="84">
        <v>97</v>
      </c>
      <c r="R163" s="82"/>
      <c r="S163" s="91">
        <v>3771</v>
      </c>
      <c r="T163" s="85" t="s">
        <v>577</v>
      </c>
      <c r="U163" s="86"/>
    </row>
    <row r="164" spans="2:21" ht="14.25" hidden="1" x14ac:dyDescent="0.25">
      <c r="B164" s="91">
        <v>3</v>
      </c>
      <c r="C164" s="91" t="s">
        <v>929</v>
      </c>
      <c r="D164" s="91" t="s">
        <v>930</v>
      </c>
      <c r="E164" s="91"/>
      <c r="F164" s="91" t="s">
        <v>821</v>
      </c>
      <c r="G164" s="91">
        <v>1</v>
      </c>
      <c r="H164" s="91"/>
      <c r="I164" s="91">
        <v>1</v>
      </c>
      <c r="J164" s="91"/>
      <c r="K164" s="91"/>
      <c r="L164" s="91">
        <v>11</v>
      </c>
      <c r="M164" s="92" t="s">
        <v>928</v>
      </c>
      <c r="N164" s="93">
        <v>13</v>
      </c>
      <c r="O164" s="93">
        <v>1</v>
      </c>
      <c r="P164" s="93">
        <v>1</v>
      </c>
      <c r="Q164" s="93">
        <f>230+440+365+370</f>
        <v>1405</v>
      </c>
      <c r="R164" s="91">
        <v>1</v>
      </c>
      <c r="S164" s="91">
        <v>3088</v>
      </c>
      <c r="T164" s="85" t="s">
        <v>934</v>
      </c>
      <c r="U164" s="95"/>
    </row>
    <row r="165" spans="2:21" ht="12.75" hidden="1" x14ac:dyDescent="0.25">
      <c r="B165" s="96">
        <v>3</v>
      </c>
      <c r="C165" s="96" t="s">
        <v>929</v>
      </c>
      <c r="D165" s="96" t="s">
        <v>930</v>
      </c>
      <c r="E165" s="96"/>
      <c r="F165" s="96" t="s">
        <v>811</v>
      </c>
      <c r="G165" s="96"/>
      <c r="H165" s="96"/>
      <c r="I165" s="96"/>
      <c r="J165" s="96"/>
      <c r="K165" s="96"/>
      <c r="L165" s="96"/>
      <c r="M165" s="97"/>
      <c r="N165" s="96">
        <v>154</v>
      </c>
      <c r="O165" s="96">
        <f>25</f>
        <v>25</v>
      </c>
      <c r="P165" s="96">
        <v>31</v>
      </c>
      <c r="Q165" s="96">
        <v>3320</v>
      </c>
      <c r="R165" s="96">
        <v>15</v>
      </c>
      <c r="S165" s="96"/>
      <c r="T165" s="88"/>
      <c r="U165" s="98" t="s">
        <v>945</v>
      </c>
    </row>
    <row r="166" spans="2:21" ht="14.25" hidden="1" x14ac:dyDescent="0.25">
      <c r="B166" s="91">
        <v>3</v>
      </c>
      <c r="C166" s="91" t="s">
        <v>929</v>
      </c>
      <c r="D166" s="91" t="s">
        <v>946</v>
      </c>
      <c r="E166" s="91"/>
      <c r="F166" s="91" t="s">
        <v>838</v>
      </c>
      <c r="G166" s="91"/>
      <c r="H166" s="91"/>
      <c r="I166" s="91"/>
      <c r="J166" s="91"/>
      <c r="K166" s="91"/>
      <c r="L166" s="91">
        <v>2</v>
      </c>
      <c r="M166" s="92"/>
      <c r="N166" s="93">
        <v>2</v>
      </c>
      <c r="O166" s="93">
        <v>0</v>
      </c>
      <c r="P166" s="93">
        <v>1</v>
      </c>
      <c r="Q166" s="93">
        <v>19</v>
      </c>
      <c r="R166" s="91"/>
      <c r="S166" s="91">
        <v>3165</v>
      </c>
      <c r="T166" s="85" t="s">
        <v>352</v>
      </c>
      <c r="U166" s="95"/>
    </row>
    <row r="167" spans="2:21" ht="14.25" hidden="1" x14ac:dyDescent="0.25">
      <c r="B167" s="91">
        <v>3</v>
      </c>
      <c r="C167" s="91" t="s">
        <v>929</v>
      </c>
      <c r="D167" s="91" t="s">
        <v>946</v>
      </c>
      <c r="E167" s="91"/>
      <c r="F167" s="91" t="s">
        <v>901</v>
      </c>
      <c r="G167" s="91"/>
      <c r="H167" s="91"/>
      <c r="I167" s="91"/>
      <c r="J167" s="91"/>
      <c r="K167" s="91"/>
      <c r="L167" s="91">
        <v>3</v>
      </c>
      <c r="M167" s="92" t="s">
        <v>947</v>
      </c>
      <c r="N167" s="93">
        <v>3</v>
      </c>
      <c r="O167" s="93">
        <v>0</v>
      </c>
      <c r="P167" s="93">
        <v>1</v>
      </c>
      <c r="Q167" s="93">
        <v>10</v>
      </c>
      <c r="R167" s="91"/>
      <c r="S167" s="91">
        <v>3165</v>
      </c>
      <c r="T167" s="85" t="s">
        <v>352</v>
      </c>
      <c r="U167" s="95" t="s">
        <v>948</v>
      </c>
    </row>
    <row r="168" spans="2:21" ht="12.75" hidden="1" x14ac:dyDescent="0.25">
      <c r="B168" s="96">
        <v>3</v>
      </c>
      <c r="C168" s="96" t="s">
        <v>929</v>
      </c>
      <c r="D168" s="96" t="s">
        <v>946</v>
      </c>
      <c r="E168" s="96"/>
      <c r="F168" s="96" t="s">
        <v>811</v>
      </c>
      <c r="G168" s="96"/>
      <c r="H168" s="96"/>
      <c r="I168" s="96"/>
      <c r="J168" s="96"/>
      <c r="K168" s="96"/>
      <c r="L168" s="96"/>
      <c r="M168" s="97"/>
      <c r="N168" s="96">
        <v>5</v>
      </c>
      <c r="O168" s="96">
        <v>0</v>
      </c>
      <c r="P168" s="96">
        <v>2</v>
      </c>
      <c r="Q168" s="106">
        <v>29</v>
      </c>
      <c r="R168" s="96"/>
      <c r="S168" s="96"/>
      <c r="T168" s="88"/>
      <c r="U168" s="98" t="s">
        <v>907</v>
      </c>
    </row>
    <row r="169" spans="2:21" ht="14.25" hidden="1" x14ac:dyDescent="0.25">
      <c r="B169" s="91">
        <v>3</v>
      </c>
      <c r="C169" s="91" t="s">
        <v>929</v>
      </c>
      <c r="D169" s="91" t="s">
        <v>949</v>
      </c>
      <c r="E169" s="91"/>
      <c r="F169" s="91" t="s">
        <v>792</v>
      </c>
      <c r="G169" s="91"/>
      <c r="H169" s="91">
        <v>1</v>
      </c>
      <c r="I169" s="91"/>
      <c r="J169" s="91">
        <v>1</v>
      </c>
      <c r="K169" s="91"/>
      <c r="L169" s="91">
        <v>7</v>
      </c>
      <c r="M169" s="92" t="s">
        <v>883</v>
      </c>
      <c r="N169" s="93">
        <v>9</v>
      </c>
      <c r="O169" s="93">
        <v>1</v>
      </c>
      <c r="P169" s="93">
        <v>1</v>
      </c>
      <c r="Q169" s="93">
        <v>74</v>
      </c>
      <c r="R169" s="91"/>
      <c r="S169" s="91">
        <v>3942</v>
      </c>
      <c r="T169" s="85">
        <v>13</v>
      </c>
      <c r="U169" s="86" t="s">
        <v>795</v>
      </c>
    </row>
    <row r="170" spans="2:21" ht="14.25" hidden="1" x14ac:dyDescent="0.25">
      <c r="B170" s="91">
        <v>3</v>
      </c>
      <c r="C170" s="91" t="s">
        <v>929</v>
      </c>
      <c r="D170" s="91" t="s">
        <v>949</v>
      </c>
      <c r="E170" s="91"/>
      <c r="F170" s="91" t="s">
        <v>851</v>
      </c>
      <c r="G170" s="91"/>
      <c r="H170" s="91"/>
      <c r="I170" s="91"/>
      <c r="J170" s="91"/>
      <c r="K170" s="91"/>
      <c r="L170" s="91">
        <v>1</v>
      </c>
      <c r="M170" s="92" t="s">
        <v>950</v>
      </c>
      <c r="N170" s="93">
        <v>1</v>
      </c>
      <c r="O170" s="93">
        <v>0</v>
      </c>
      <c r="P170" s="93">
        <v>1</v>
      </c>
      <c r="Q170" s="93">
        <v>24</v>
      </c>
      <c r="R170" s="91"/>
      <c r="S170" s="91">
        <v>3942</v>
      </c>
      <c r="T170" s="85">
        <v>13</v>
      </c>
      <c r="U170" s="86" t="s">
        <v>951</v>
      </c>
    </row>
    <row r="171" spans="2:21" ht="14.25" hidden="1" x14ac:dyDescent="0.25">
      <c r="B171" s="91">
        <v>3</v>
      </c>
      <c r="C171" s="91" t="s">
        <v>929</v>
      </c>
      <c r="D171" s="91" t="s">
        <v>949</v>
      </c>
      <c r="E171" s="91"/>
      <c r="F171" s="91" t="s">
        <v>952</v>
      </c>
      <c r="G171" s="91"/>
      <c r="H171" s="91"/>
      <c r="I171" s="91"/>
      <c r="J171" s="91"/>
      <c r="K171" s="91"/>
      <c r="L171" s="91">
        <v>4</v>
      </c>
      <c r="M171" s="92" t="s">
        <v>953</v>
      </c>
      <c r="N171" s="93">
        <v>4</v>
      </c>
      <c r="O171" s="93">
        <v>0</v>
      </c>
      <c r="P171" s="93">
        <v>1</v>
      </c>
      <c r="Q171" s="93">
        <v>3</v>
      </c>
      <c r="R171" s="91"/>
      <c r="S171" s="91">
        <v>3942</v>
      </c>
      <c r="T171" s="85">
        <v>13</v>
      </c>
      <c r="U171" s="86"/>
    </row>
    <row r="172" spans="2:21" ht="14.25" hidden="1" x14ac:dyDescent="0.25">
      <c r="B172" s="91">
        <v>3</v>
      </c>
      <c r="C172" s="91" t="s">
        <v>929</v>
      </c>
      <c r="D172" s="91" t="s">
        <v>949</v>
      </c>
      <c r="E172" s="91"/>
      <c r="F172" s="91" t="s">
        <v>935</v>
      </c>
      <c r="G172" s="91"/>
      <c r="H172" s="91"/>
      <c r="I172" s="91"/>
      <c r="J172" s="91"/>
      <c r="K172" s="91"/>
      <c r="L172" s="91">
        <v>10</v>
      </c>
      <c r="M172" s="92"/>
      <c r="N172" s="93">
        <v>10</v>
      </c>
      <c r="O172" s="93">
        <v>0</v>
      </c>
      <c r="P172" s="93">
        <v>1</v>
      </c>
      <c r="Q172" s="93">
        <v>43</v>
      </c>
      <c r="R172" s="91"/>
      <c r="S172" s="91">
        <v>3942</v>
      </c>
      <c r="T172" s="85">
        <v>13</v>
      </c>
      <c r="U172" s="86" t="s">
        <v>954</v>
      </c>
    </row>
    <row r="173" spans="2:21" ht="14.25" hidden="1" x14ac:dyDescent="0.25">
      <c r="B173" s="91">
        <v>3</v>
      </c>
      <c r="C173" s="91" t="s">
        <v>929</v>
      </c>
      <c r="D173" s="91" t="s">
        <v>949</v>
      </c>
      <c r="E173" s="91"/>
      <c r="F173" s="91" t="s">
        <v>955</v>
      </c>
      <c r="G173" s="91"/>
      <c r="H173" s="91">
        <v>1</v>
      </c>
      <c r="I173" s="91"/>
      <c r="J173" s="91"/>
      <c r="K173" s="91"/>
      <c r="L173" s="91">
        <v>6</v>
      </c>
      <c r="M173" s="92" t="s">
        <v>883</v>
      </c>
      <c r="N173" s="93">
        <v>7</v>
      </c>
      <c r="O173" s="93">
        <v>1</v>
      </c>
      <c r="P173" s="93">
        <v>1</v>
      </c>
      <c r="Q173" s="93">
        <v>40</v>
      </c>
      <c r="R173" s="91"/>
      <c r="S173" s="91">
        <v>3942</v>
      </c>
      <c r="T173" s="85">
        <v>13</v>
      </c>
      <c r="U173" s="86"/>
    </row>
    <row r="174" spans="2:21" ht="14.25" hidden="1" x14ac:dyDescent="0.25">
      <c r="B174" s="91">
        <v>3</v>
      </c>
      <c r="C174" s="91" t="s">
        <v>929</v>
      </c>
      <c r="D174" s="91" t="s">
        <v>949</v>
      </c>
      <c r="E174" s="91"/>
      <c r="F174" s="91" t="s">
        <v>956</v>
      </c>
      <c r="G174" s="91"/>
      <c r="H174" s="91"/>
      <c r="I174" s="91"/>
      <c r="J174" s="91"/>
      <c r="K174" s="91"/>
      <c r="L174" s="91">
        <v>1</v>
      </c>
      <c r="M174" s="92"/>
      <c r="N174" s="93">
        <v>1</v>
      </c>
      <c r="O174" s="93">
        <v>0</v>
      </c>
      <c r="P174" s="93">
        <v>1</v>
      </c>
      <c r="Q174" s="107">
        <v>20</v>
      </c>
      <c r="R174" s="91"/>
      <c r="S174" s="91">
        <v>3944</v>
      </c>
      <c r="T174" s="85" t="s">
        <v>918</v>
      </c>
      <c r="U174" s="108" t="s">
        <v>957</v>
      </c>
    </row>
    <row r="175" spans="2:21" ht="14.25" hidden="1" x14ac:dyDescent="0.25">
      <c r="B175" s="91">
        <v>3</v>
      </c>
      <c r="C175" s="91" t="s">
        <v>929</v>
      </c>
      <c r="D175" s="91" t="s">
        <v>949</v>
      </c>
      <c r="E175" s="91"/>
      <c r="F175" s="91" t="s">
        <v>923</v>
      </c>
      <c r="G175" s="91">
        <v>1</v>
      </c>
      <c r="H175" s="91"/>
      <c r="I175" s="91"/>
      <c r="J175" s="91"/>
      <c r="K175" s="91"/>
      <c r="L175" s="91"/>
      <c r="M175" s="92" t="s">
        <v>958</v>
      </c>
      <c r="N175" s="93">
        <v>1</v>
      </c>
      <c r="O175" s="93">
        <v>1</v>
      </c>
      <c r="P175" s="93">
        <v>1</v>
      </c>
      <c r="Q175" s="93">
        <v>45</v>
      </c>
      <c r="R175" s="91">
        <v>1</v>
      </c>
      <c r="S175" s="91">
        <v>3942</v>
      </c>
      <c r="T175" s="85">
        <v>13</v>
      </c>
      <c r="U175" s="86"/>
    </row>
    <row r="176" spans="2:21" ht="14.25" hidden="1" x14ac:dyDescent="0.25">
      <c r="B176" s="91">
        <v>3</v>
      </c>
      <c r="C176" s="91" t="s">
        <v>929</v>
      </c>
      <c r="D176" s="91" t="s">
        <v>949</v>
      </c>
      <c r="E176" s="91"/>
      <c r="F176" s="91" t="s">
        <v>808</v>
      </c>
      <c r="G176" s="91">
        <v>1</v>
      </c>
      <c r="H176" s="91"/>
      <c r="I176" s="91"/>
      <c r="J176" s="91"/>
      <c r="K176" s="91"/>
      <c r="L176" s="91">
        <v>22</v>
      </c>
      <c r="M176" s="92" t="s">
        <v>959</v>
      </c>
      <c r="N176" s="93">
        <v>23</v>
      </c>
      <c r="O176" s="93">
        <v>1</v>
      </c>
      <c r="P176" s="93">
        <v>1</v>
      </c>
      <c r="Q176" s="93">
        <v>7</v>
      </c>
      <c r="R176" s="91">
        <v>1</v>
      </c>
      <c r="S176" s="91">
        <v>3944</v>
      </c>
      <c r="T176" s="85" t="s">
        <v>918</v>
      </c>
      <c r="U176" s="95"/>
    </row>
    <row r="177" spans="2:21" ht="25.5" hidden="1" x14ac:dyDescent="0.25">
      <c r="B177" s="91">
        <v>3</v>
      </c>
      <c r="C177" s="91" t="s">
        <v>929</v>
      </c>
      <c r="D177" s="91" t="s">
        <v>949</v>
      </c>
      <c r="E177" s="91"/>
      <c r="F177" s="91" t="s">
        <v>866</v>
      </c>
      <c r="G177" s="91">
        <f>5+8</f>
        <v>13</v>
      </c>
      <c r="H177" s="91">
        <v>5</v>
      </c>
      <c r="I177" s="91"/>
      <c r="J177" s="91"/>
      <c r="K177" s="91"/>
      <c r="L177" s="91">
        <f>35+6</f>
        <v>41</v>
      </c>
      <c r="M177" s="92" t="s">
        <v>960</v>
      </c>
      <c r="N177" s="93">
        <v>59</v>
      </c>
      <c r="O177" s="93">
        <v>11</v>
      </c>
      <c r="P177" s="93">
        <v>11</v>
      </c>
      <c r="Q177" s="93">
        <f>755+410</f>
        <v>1165</v>
      </c>
      <c r="R177" s="91">
        <v>4</v>
      </c>
      <c r="S177" s="91">
        <v>3944</v>
      </c>
      <c r="T177" s="85" t="s">
        <v>918</v>
      </c>
      <c r="U177" s="95"/>
    </row>
    <row r="178" spans="2:21" ht="25.5" hidden="1" x14ac:dyDescent="0.25">
      <c r="B178" s="91">
        <v>3</v>
      </c>
      <c r="C178" s="91" t="s">
        <v>929</v>
      </c>
      <c r="D178" s="91" t="s">
        <v>949</v>
      </c>
      <c r="E178" s="91"/>
      <c r="F178" s="82" t="s">
        <v>838</v>
      </c>
      <c r="G178" s="82">
        <v>4</v>
      </c>
      <c r="H178" s="82">
        <v>2</v>
      </c>
      <c r="I178" s="82"/>
      <c r="J178" s="82"/>
      <c r="K178" s="82"/>
      <c r="L178" s="82"/>
      <c r="M178" s="83" t="s">
        <v>961</v>
      </c>
      <c r="N178" s="84">
        <v>6</v>
      </c>
      <c r="O178" s="84">
        <v>2</v>
      </c>
      <c r="P178" s="84">
        <v>2</v>
      </c>
      <c r="Q178" s="84">
        <v>275</v>
      </c>
      <c r="R178" s="82">
        <v>2</v>
      </c>
      <c r="S178" s="91">
        <v>3942</v>
      </c>
      <c r="T178" s="85">
        <v>13</v>
      </c>
      <c r="U178" s="86"/>
    </row>
    <row r="179" spans="2:21" ht="14.25" hidden="1" x14ac:dyDescent="0.25">
      <c r="B179" s="91">
        <v>3</v>
      </c>
      <c r="C179" s="91" t="s">
        <v>929</v>
      </c>
      <c r="D179" s="91" t="s">
        <v>949</v>
      </c>
      <c r="E179" s="91"/>
      <c r="F179" s="91" t="s">
        <v>898</v>
      </c>
      <c r="G179" s="91">
        <v>9</v>
      </c>
      <c r="H179" s="91">
        <v>2</v>
      </c>
      <c r="I179" s="91"/>
      <c r="J179" s="91"/>
      <c r="K179" s="91">
        <v>1</v>
      </c>
      <c r="L179" s="91">
        <f>34+14</f>
        <v>48</v>
      </c>
      <c r="M179" s="92" t="s">
        <v>962</v>
      </c>
      <c r="N179" s="93">
        <v>60</v>
      </c>
      <c r="O179" s="93">
        <v>7</v>
      </c>
      <c r="P179" s="93">
        <v>7</v>
      </c>
      <c r="Q179" s="107">
        <f>715+480</f>
        <v>1195</v>
      </c>
      <c r="R179" s="91">
        <v>1</v>
      </c>
      <c r="S179" s="91">
        <v>3944</v>
      </c>
      <c r="T179" s="85" t="s">
        <v>918</v>
      </c>
      <c r="U179" s="95"/>
    </row>
    <row r="180" spans="2:21" ht="14.25" hidden="1" x14ac:dyDescent="0.25">
      <c r="B180" s="91">
        <v>3</v>
      </c>
      <c r="C180" s="91" t="s">
        <v>929</v>
      </c>
      <c r="D180" s="91" t="s">
        <v>949</v>
      </c>
      <c r="E180" s="91"/>
      <c r="F180" s="91" t="s">
        <v>821</v>
      </c>
      <c r="G180" s="91"/>
      <c r="H180" s="91"/>
      <c r="I180" s="91"/>
      <c r="J180" s="91"/>
      <c r="K180" s="91"/>
      <c r="L180" s="91">
        <v>6</v>
      </c>
      <c r="M180" s="92"/>
      <c r="N180" s="93">
        <v>6</v>
      </c>
      <c r="O180" s="93">
        <v>0</v>
      </c>
      <c r="P180" s="93">
        <v>1</v>
      </c>
      <c r="Q180" s="93">
        <f>600+1065</f>
        <v>1665</v>
      </c>
      <c r="R180" s="91"/>
      <c r="S180" s="91">
        <v>3944</v>
      </c>
      <c r="T180" s="85" t="s">
        <v>918</v>
      </c>
      <c r="U180" s="95"/>
    </row>
    <row r="181" spans="2:21" ht="14.25" hidden="1" x14ac:dyDescent="0.25">
      <c r="B181" s="91">
        <v>3</v>
      </c>
      <c r="C181" s="91" t="s">
        <v>929</v>
      </c>
      <c r="D181" s="91" t="s">
        <v>949</v>
      </c>
      <c r="E181" s="91"/>
      <c r="F181" s="91" t="s">
        <v>902</v>
      </c>
      <c r="G181" s="91"/>
      <c r="H181" s="91">
        <v>1</v>
      </c>
      <c r="I181" s="91"/>
      <c r="J181" s="91"/>
      <c r="K181" s="91"/>
      <c r="L181" s="91">
        <v>3</v>
      </c>
      <c r="M181" s="92" t="s">
        <v>963</v>
      </c>
      <c r="N181" s="93">
        <v>4</v>
      </c>
      <c r="O181" s="93">
        <v>1</v>
      </c>
      <c r="P181" s="93">
        <v>1</v>
      </c>
      <c r="Q181" s="93">
        <v>350</v>
      </c>
      <c r="R181" s="91"/>
      <c r="S181" s="91">
        <v>3944</v>
      </c>
      <c r="T181" s="85" t="s">
        <v>918</v>
      </c>
      <c r="U181" s="95"/>
    </row>
    <row r="182" spans="2:21" ht="12.75" hidden="1" x14ac:dyDescent="0.25">
      <c r="B182" s="96">
        <v>3</v>
      </c>
      <c r="C182" s="96" t="s">
        <v>929</v>
      </c>
      <c r="D182" s="96" t="s">
        <v>949</v>
      </c>
      <c r="E182" s="96"/>
      <c r="F182" s="96" t="s">
        <v>811</v>
      </c>
      <c r="G182" s="96"/>
      <c r="H182" s="96"/>
      <c r="I182" s="96"/>
      <c r="J182" s="96"/>
      <c r="K182" s="96"/>
      <c r="L182" s="96"/>
      <c r="M182" s="97"/>
      <c r="N182" s="96">
        <v>191</v>
      </c>
      <c r="O182" s="96">
        <v>26</v>
      </c>
      <c r="P182" s="96">
        <v>30</v>
      </c>
      <c r="Q182" s="96">
        <v>4906</v>
      </c>
      <c r="R182" s="96">
        <v>9</v>
      </c>
      <c r="S182" s="96"/>
      <c r="T182" s="88"/>
      <c r="U182" s="105" t="s">
        <v>964</v>
      </c>
    </row>
    <row r="183" spans="2:21" ht="14.25" hidden="1" x14ac:dyDescent="0.25">
      <c r="B183" s="82">
        <v>3</v>
      </c>
      <c r="C183" s="82" t="s">
        <v>929</v>
      </c>
      <c r="D183" s="82" t="s">
        <v>965</v>
      </c>
      <c r="E183" s="82" t="s">
        <v>94</v>
      </c>
      <c r="F183" s="82" t="s">
        <v>909</v>
      </c>
      <c r="G183" s="82"/>
      <c r="H183" s="82"/>
      <c r="I183" s="82"/>
      <c r="J183" s="82"/>
      <c r="K183" s="82"/>
      <c r="L183" s="82">
        <v>1</v>
      </c>
      <c r="M183" s="83"/>
      <c r="N183" s="82">
        <v>1</v>
      </c>
      <c r="O183" s="82">
        <v>0</v>
      </c>
      <c r="P183" s="82">
        <v>1</v>
      </c>
      <c r="Q183" s="82">
        <v>3</v>
      </c>
      <c r="R183" s="82"/>
      <c r="S183" s="82">
        <v>3967</v>
      </c>
      <c r="T183" s="85" t="s">
        <v>966</v>
      </c>
      <c r="U183" s="86" t="s">
        <v>967</v>
      </c>
    </row>
    <row r="184" spans="2:21" ht="12.75" hidden="1" x14ac:dyDescent="0.25">
      <c r="B184" s="103">
        <v>3</v>
      </c>
      <c r="C184" s="103" t="s">
        <v>929</v>
      </c>
      <c r="D184" s="103" t="s">
        <v>965</v>
      </c>
      <c r="E184" s="103" t="s">
        <v>94</v>
      </c>
      <c r="F184" s="103" t="s">
        <v>811</v>
      </c>
      <c r="G184" s="103"/>
      <c r="H184" s="103"/>
      <c r="I184" s="103"/>
      <c r="J184" s="103"/>
      <c r="K184" s="103"/>
      <c r="L184" s="103"/>
      <c r="M184" s="104"/>
      <c r="N184" s="103">
        <v>1</v>
      </c>
      <c r="O184" s="103">
        <v>0</v>
      </c>
      <c r="P184" s="103">
        <v>1</v>
      </c>
      <c r="Q184" s="103">
        <v>3</v>
      </c>
      <c r="R184" s="103"/>
      <c r="S184" s="103"/>
      <c r="T184" s="88"/>
      <c r="U184" s="105" t="s">
        <v>968</v>
      </c>
    </row>
    <row r="185" spans="2:21" ht="14.25" hidden="1" x14ac:dyDescent="0.25">
      <c r="B185" s="82">
        <v>3</v>
      </c>
      <c r="C185" s="82" t="s">
        <v>929</v>
      </c>
      <c r="D185" s="82" t="s">
        <v>965</v>
      </c>
      <c r="E185" s="82" t="s">
        <v>93</v>
      </c>
      <c r="F185" s="82" t="s">
        <v>895</v>
      </c>
      <c r="G185" s="82"/>
      <c r="H185" s="82"/>
      <c r="I185" s="82"/>
      <c r="J185" s="82"/>
      <c r="K185" s="82"/>
      <c r="L185" s="82">
        <v>1</v>
      </c>
      <c r="M185" s="83"/>
      <c r="N185" s="82">
        <v>1</v>
      </c>
      <c r="O185" s="82">
        <v>0</v>
      </c>
      <c r="P185" s="82">
        <v>1</v>
      </c>
      <c r="Q185" s="82">
        <v>1</v>
      </c>
      <c r="R185" s="82"/>
      <c r="S185" s="82">
        <v>3968</v>
      </c>
      <c r="T185" s="85" t="s">
        <v>966</v>
      </c>
      <c r="U185" s="86"/>
    </row>
    <row r="186" spans="2:21" ht="14.25" hidden="1" x14ac:dyDescent="0.25">
      <c r="B186" s="82">
        <v>3</v>
      </c>
      <c r="C186" s="82" t="s">
        <v>929</v>
      </c>
      <c r="D186" s="82" t="s">
        <v>965</v>
      </c>
      <c r="E186" s="82" t="s">
        <v>93</v>
      </c>
      <c r="F186" s="82" t="s">
        <v>866</v>
      </c>
      <c r="G186" s="82"/>
      <c r="H186" s="82"/>
      <c r="I186" s="82"/>
      <c r="J186" s="82"/>
      <c r="K186" s="82"/>
      <c r="L186" s="82">
        <v>1</v>
      </c>
      <c r="M186" s="83"/>
      <c r="N186" s="82">
        <v>1</v>
      </c>
      <c r="O186" s="82">
        <v>0</v>
      </c>
      <c r="P186" s="82">
        <v>0</v>
      </c>
      <c r="Q186" s="82">
        <v>30</v>
      </c>
      <c r="R186" s="82"/>
      <c r="S186" s="82">
        <v>3968</v>
      </c>
      <c r="T186" s="85" t="s">
        <v>966</v>
      </c>
      <c r="U186" s="86"/>
    </row>
    <row r="187" spans="2:21" ht="12.75" hidden="1" x14ac:dyDescent="0.25">
      <c r="B187" s="103">
        <v>3</v>
      </c>
      <c r="C187" s="103" t="s">
        <v>929</v>
      </c>
      <c r="D187" s="103" t="s">
        <v>965</v>
      </c>
      <c r="E187" s="103" t="s">
        <v>93</v>
      </c>
      <c r="F187" s="103" t="s">
        <v>811</v>
      </c>
      <c r="G187" s="103"/>
      <c r="H187" s="103"/>
      <c r="I187" s="103"/>
      <c r="J187" s="103"/>
      <c r="K187" s="103"/>
      <c r="L187" s="103"/>
      <c r="M187" s="104"/>
      <c r="N187" s="103">
        <v>2</v>
      </c>
      <c r="O187" s="103">
        <v>0</v>
      </c>
      <c r="P187" s="103">
        <v>1</v>
      </c>
      <c r="Q187" s="103">
        <v>31</v>
      </c>
      <c r="R187" s="103"/>
      <c r="S187" s="103"/>
      <c r="T187" s="88"/>
      <c r="U187" s="105" t="s">
        <v>969</v>
      </c>
    </row>
    <row r="188" spans="2:21" ht="14.25" hidden="1" x14ac:dyDescent="0.25">
      <c r="B188" s="82">
        <v>3</v>
      </c>
      <c r="C188" s="82" t="s">
        <v>929</v>
      </c>
      <c r="D188" s="82" t="s">
        <v>965</v>
      </c>
      <c r="E188" s="82" t="s">
        <v>96</v>
      </c>
      <c r="F188" s="82" t="s">
        <v>866</v>
      </c>
      <c r="G188" s="82">
        <v>1</v>
      </c>
      <c r="H188" s="82"/>
      <c r="I188" s="82"/>
      <c r="J188" s="82"/>
      <c r="K188" s="82"/>
      <c r="L188" s="82">
        <v>1</v>
      </c>
      <c r="M188" s="83" t="s">
        <v>970</v>
      </c>
      <c r="N188" s="82">
        <v>2</v>
      </c>
      <c r="O188" s="82">
        <v>1</v>
      </c>
      <c r="P188" s="82">
        <v>1</v>
      </c>
      <c r="Q188" s="82">
        <v>12</v>
      </c>
      <c r="R188" s="82">
        <v>1</v>
      </c>
      <c r="S188" s="82">
        <v>3939</v>
      </c>
      <c r="T188" s="85" t="s">
        <v>893</v>
      </c>
      <c r="U188" s="86" t="s">
        <v>971</v>
      </c>
    </row>
    <row r="189" spans="2:21" ht="12.75" hidden="1" x14ac:dyDescent="0.25">
      <c r="B189" s="103">
        <v>3</v>
      </c>
      <c r="C189" s="103" t="s">
        <v>929</v>
      </c>
      <c r="D189" s="103" t="s">
        <v>965</v>
      </c>
      <c r="E189" s="103" t="s">
        <v>96</v>
      </c>
      <c r="F189" s="103" t="s">
        <v>811</v>
      </c>
      <c r="G189" s="103"/>
      <c r="H189" s="103"/>
      <c r="I189" s="103"/>
      <c r="J189" s="103"/>
      <c r="K189" s="103"/>
      <c r="L189" s="103"/>
      <c r="M189" s="104"/>
      <c r="N189" s="103">
        <v>2</v>
      </c>
      <c r="O189" s="103">
        <v>1</v>
      </c>
      <c r="P189" s="103">
        <v>1</v>
      </c>
      <c r="Q189" s="103">
        <v>12</v>
      </c>
      <c r="R189" s="103">
        <v>1</v>
      </c>
      <c r="S189" s="103"/>
      <c r="T189" s="88"/>
      <c r="U189" s="105" t="s">
        <v>968</v>
      </c>
    </row>
    <row r="190" spans="2:21" ht="14.25" hidden="1" x14ac:dyDescent="0.25">
      <c r="B190" s="82">
        <v>3</v>
      </c>
      <c r="C190" s="82" t="s">
        <v>972</v>
      </c>
      <c r="D190" s="82" t="s">
        <v>973</v>
      </c>
      <c r="E190" s="82"/>
      <c r="F190" s="82" t="s">
        <v>974</v>
      </c>
      <c r="G190" s="82">
        <v>1</v>
      </c>
      <c r="H190" s="82"/>
      <c r="I190" s="82"/>
      <c r="J190" s="82"/>
      <c r="K190" s="82"/>
      <c r="L190" s="82"/>
      <c r="M190" s="83" t="s">
        <v>350</v>
      </c>
      <c r="N190" s="82">
        <v>1</v>
      </c>
      <c r="O190" s="82">
        <v>1</v>
      </c>
      <c r="P190" s="82">
        <v>1</v>
      </c>
      <c r="Q190" s="82">
        <v>25</v>
      </c>
      <c r="R190" s="82"/>
      <c r="S190" s="82">
        <v>3257</v>
      </c>
      <c r="T190" s="85" t="s">
        <v>920</v>
      </c>
      <c r="U190" s="86" t="s">
        <v>975</v>
      </c>
    </row>
    <row r="191" spans="2:21" ht="12.75" hidden="1" x14ac:dyDescent="0.25">
      <c r="B191" s="103">
        <v>3</v>
      </c>
      <c r="C191" s="103" t="s">
        <v>972</v>
      </c>
      <c r="D191" s="103" t="s">
        <v>973</v>
      </c>
      <c r="E191" s="103"/>
      <c r="F191" s="103" t="s">
        <v>811</v>
      </c>
      <c r="G191" s="103"/>
      <c r="H191" s="103"/>
      <c r="I191" s="103"/>
      <c r="J191" s="103"/>
      <c r="K191" s="103"/>
      <c r="L191" s="103"/>
      <c r="M191" s="104"/>
      <c r="N191" s="103">
        <v>1</v>
      </c>
      <c r="O191" s="103">
        <v>1</v>
      </c>
      <c r="P191" s="103">
        <v>1</v>
      </c>
      <c r="Q191" s="103">
        <v>25</v>
      </c>
      <c r="R191" s="103"/>
      <c r="S191" s="103"/>
      <c r="T191" s="88"/>
      <c r="U191" s="105" t="s">
        <v>975</v>
      </c>
    </row>
    <row r="192" spans="2:21" ht="38.25" hidden="1" x14ac:dyDescent="0.25">
      <c r="B192" s="82">
        <v>3</v>
      </c>
      <c r="C192" s="82" t="s">
        <v>976</v>
      </c>
      <c r="D192" s="82" t="s">
        <v>977</v>
      </c>
      <c r="E192" s="82"/>
      <c r="F192" s="82" t="s">
        <v>792</v>
      </c>
      <c r="G192" s="82">
        <v>20</v>
      </c>
      <c r="H192" s="82">
        <v>2</v>
      </c>
      <c r="I192" s="82"/>
      <c r="J192" s="82">
        <v>11</v>
      </c>
      <c r="K192" s="82"/>
      <c r="L192" s="82">
        <v>22</v>
      </c>
      <c r="M192" s="83" t="s">
        <v>978</v>
      </c>
      <c r="N192" s="82">
        <v>55</v>
      </c>
      <c r="O192" s="82">
        <v>14</v>
      </c>
      <c r="P192" s="82">
        <v>14</v>
      </c>
      <c r="Q192" s="82">
        <f>665+4</f>
        <v>669</v>
      </c>
      <c r="R192" s="82">
        <v>10</v>
      </c>
      <c r="S192" s="82">
        <v>3289</v>
      </c>
      <c r="T192" s="85" t="s">
        <v>920</v>
      </c>
      <c r="U192" s="86" t="s">
        <v>979</v>
      </c>
    </row>
    <row r="193" spans="2:21" ht="14.25" hidden="1" x14ac:dyDescent="0.25">
      <c r="B193" s="82">
        <v>3</v>
      </c>
      <c r="C193" s="82" t="s">
        <v>976</v>
      </c>
      <c r="D193" s="82" t="s">
        <v>977</v>
      </c>
      <c r="E193" s="82"/>
      <c r="F193" s="82" t="s">
        <v>792</v>
      </c>
      <c r="G193" s="82">
        <v>6</v>
      </c>
      <c r="H193" s="82"/>
      <c r="I193" s="82"/>
      <c r="J193" s="82"/>
      <c r="K193" s="82"/>
      <c r="L193" s="82"/>
      <c r="M193" s="83" t="s">
        <v>980</v>
      </c>
      <c r="N193" s="82">
        <v>6</v>
      </c>
      <c r="O193" s="82">
        <v>2</v>
      </c>
      <c r="P193" s="82">
        <v>2</v>
      </c>
      <c r="Q193" s="82">
        <f>45+8</f>
        <v>53</v>
      </c>
      <c r="R193" s="82">
        <v>1</v>
      </c>
      <c r="S193" s="82">
        <v>3289</v>
      </c>
      <c r="T193" s="85" t="s">
        <v>920</v>
      </c>
      <c r="U193" s="86" t="s">
        <v>894</v>
      </c>
    </row>
    <row r="194" spans="2:21" ht="14.25" hidden="1" x14ac:dyDescent="0.25">
      <c r="B194" s="82">
        <v>3</v>
      </c>
      <c r="C194" s="82" t="s">
        <v>976</v>
      </c>
      <c r="D194" s="82" t="s">
        <v>977</v>
      </c>
      <c r="E194" s="82"/>
      <c r="F194" s="82" t="s">
        <v>851</v>
      </c>
      <c r="G194" s="82">
        <v>3</v>
      </c>
      <c r="H194" s="82"/>
      <c r="I194" s="82"/>
      <c r="J194" s="82"/>
      <c r="K194" s="82"/>
      <c r="L194" s="82">
        <v>1</v>
      </c>
      <c r="M194" s="83" t="s">
        <v>981</v>
      </c>
      <c r="N194" s="82">
        <v>4</v>
      </c>
      <c r="O194" s="82">
        <v>1</v>
      </c>
      <c r="P194" s="82">
        <v>1</v>
      </c>
      <c r="Q194" s="82">
        <v>84</v>
      </c>
      <c r="R194" s="82">
        <v>1</v>
      </c>
      <c r="S194" s="82">
        <v>3289</v>
      </c>
      <c r="T194" s="85" t="s">
        <v>920</v>
      </c>
      <c r="U194" s="86" t="s">
        <v>937</v>
      </c>
    </row>
    <row r="195" spans="2:21" ht="14.25" hidden="1" x14ac:dyDescent="0.25">
      <c r="B195" s="82">
        <v>3</v>
      </c>
      <c r="C195" s="82" t="s">
        <v>976</v>
      </c>
      <c r="D195" s="82" t="s">
        <v>977</v>
      </c>
      <c r="E195" s="82"/>
      <c r="F195" s="82" t="s">
        <v>982</v>
      </c>
      <c r="G195" s="82">
        <v>1</v>
      </c>
      <c r="H195" s="82"/>
      <c r="I195" s="82"/>
      <c r="J195" s="82"/>
      <c r="K195" s="82"/>
      <c r="L195" s="82">
        <v>1</v>
      </c>
      <c r="M195" s="83" t="s">
        <v>983</v>
      </c>
      <c r="N195" s="82">
        <v>2</v>
      </c>
      <c r="O195" s="82">
        <v>1</v>
      </c>
      <c r="P195" s="82">
        <v>1</v>
      </c>
      <c r="Q195" s="82">
        <v>8</v>
      </c>
      <c r="R195" s="82">
        <v>1</v>
      </c>
      <c r="S195" s="82">
        <v>3289</v>
      </c>
      <c r="T195" s="85" t="s">
        <v>920</v>
      </c>
      <c r="U195" s="86" t="s">
        <v>937</v>
      </c>
    </row>
    <row r="196" spans="2:21" ht="14.25" hidden="1" x14ac:dyDescent="0.25">
      <c r="B196" s="82">
        <v>3</v>
      </c>
      <c r="C196" s="82" t="s">
        <v>976</v>
      </c>
      <c r="D196" s="82" t="s">
        <v>977</v>
      </c>
      <c r="E196" s="82"/>
      <c r="F196" s="82" t="s">
        <v>984</v>
      </c>
      <c r="G196" s="82"/>
      <c r="H196" s="82"/>
      <c r="I196" s="82"/>
      <c r="J196" s="82"/>
      <c r="K196" s="82"/>
      <c r="L196" s="82">
        <v>3</v>
      </c>
      <c r="M196" s="83"/>
      <c r="N196" s="82">
        <v>3</v>
      </c>
      <c r="O196" s="82">
        <v>0</v>
      </c>
      <c r="P196" s="82">
        <v>1</v>
      </c>
      <c r="Q196" s="82">
        <v>6</v>
      </c>
      <c r="R196" s="82"/>
      <c r="S196" s="82">
        <v>3289</v>
      </c>
      <c r="T196" s="85" t="s">
        <v>920</v>
      </c>
      <c r="U196" s="86" t="s">
        <v>985</v>
      </c>
    </row>
    <row r="197" spans="2:21" ht="14.25" hidden="1" x14ac:dyDescent="0.25">
      <c r="B197" s="82">
        <v>3</v>
      </c>
      <c r="C197" s="82" t="s">
        <v>976</v>
      </c>
      <c r="D197" s="82" t="s">
        <v>977</v>
      </c>
      <c r="E197" s="82"/>
      <c r="F197" s="82" t="s">
        <v>986</v>
      </c>
      <c r="G197" s="82"/>
      <c r="H197" s="82"/>
      <c r="I197" s="82"/>
      <c r="J197" s="82">
        <v>1</v>
      </c>
      <c r="K197" s="82"/>
      <c r="L197" s="82">
        <v>2</v>
      </c>
      <c r="M197" s="83" t="s">
        <v>847</v>
      </c>
      <c r="N197" s="82">
        <v>3</v>
      </c>
      <c r="O197" s="82">
        <v>0</v>
      </c>
      <c r="P197" s="82">
        <v>1</v>
      </c>
      <c r="Q197" s="82">
        <v>13</v>
      </c>
      <c r="R197" s="82"/>
      <c r="S197" s="82">
        <v>3955</v>
      </c>
      <c r="T197" s="85" t="s">
        <v>966</v>
      </c>
      <c r="U197" s="86"/>
    </row>
    <row r="198" spans="2:21" ht="14.25" hidden="1" x14ac:dyDescent="0.25">
      <c r="B198" s="82">
        <v>3</v>
      </c>
      <c r="C198" s="82" t="s">
        <v>976</v>
      </c>
      <c r="D198" s="82" t="s">
        <v>977</v>
      </c>
      <c r="E198" s="82"/>
      <c r="F198" s="82" t="s">
        <v>919</v>
      </c>
      <c r="G198" s="82"/>
      <c r="H198" s="82"/>
      <c r="I198" s="82"/>
      <c r="J198" s="82"/>
      <c r="K198" s="82"/>
      <c r="L198" s="82">
        <v>2</v>
      </c>
      <c r="M198" s="83" t="s">
        <v>987</v>
      </c>
      <c r="N198" s="82">
        <v>2</v>
      </c>
      <c r="O198" s="82">
        <v>0</v>
      </c>
      <c r="P198" s="82">
        <v>1</v>
      </c>
      <c r="Q198" s="82">
        <v>4</v>
      </c>
      <c r="R198" s="82"/>
      <c r="S198" s="82">
        <v>3289</v>
      </c>
      <c r="T198" s="85" t="s">
        <v>920</v>
      </c>
      <c r="U198" s="86" t="s">
        <v>951</v>
      </c>
    </row>
    <row r="199" spans="2:21" ht="14.25" hidden="1" x14ac:dyDescent="0.25">
      <c r="B199" s="82">
        <v>3</v>
      </c>
      <c r="C199" s="82" t="s">
        <v>976</v>
      </c>
      <c r="D199" s="82" t="s">
        <v>977</v>
      </c>
      <c r="E199" s="82"/>
      <c r="F199" s="82" t="s">
        <v>806</v>
      </c>
      <c r="G199" s="82"/>
      <c r="H199" s="82"/>
      <c r="I199" s="82"/>
      <c r="J199" s="82"/>
      <c r="K199" s="82"/>
      <c r="L199" s="82">
        <v>10</v>
      </c>
      <c r="M199" s="83"/>
      <c r="N199" s="82">
        <v>10</v>
      </c>
      <c r="O199" s="82">
        <v>0</v>
      </c>
      <c r="P199" s="82">
        <v>1</v>
      </c>
      <c r="Q199" s="82">
        <v>35</v>
      </c>
      <c r="R199" s="82"/>
      <c r="S199" s="82">
        <v>3955</v>
      </c>
      <c r="T199" s="85" t="s">
        <v>966</v>
      </c>
      <c r="U199" s="86"/>
    </row>
    <row r="200" spans="2:21" ht="14.25" hidden="1" x14ac:dyDescent="0.25">
      <c r="B200" s="82">
        <v>3</v>
      </c>
      <c r="C200" s="82" t="s">
        <v>976</v>
      </c>
      <c r="D200" s="82" t="s">
        <v>977</v>
      </c>
      <c r="E200" s="82"/>
      <c r="F200" s="82" t="s">
        <v>895</v>
      </c>
      <c r="G200" s="82">
        <v>1</v>
      </c>
      <c r="H200" s="82"/>
      <c r="I200" s="82"/>
      <c r="J200" s="82"/>
      <c r="K200" s="82"/>
      <c r="L200" s="82"/>
      <c r="M200" s="83" t="s">
        <v>988</v>
      </c>
      <c r="N200" s="82">
        <v>1</v>
      </c>
      <c r="O200" s="82">
        <v>1</v>
      </c>
      <c r="P200" s="82">
        <v>1</v>
      </c>
      <c r="Q200" s="82">
        <v>6</v>
      </c>
      <c r="R200" s="82">
        <v>1</v>
      </c>
      <c r="S200" s="82">
        <v>3955</v>
      </c>
      <c r="T200" s="85" t="s">
        <v>966</v>
      </c>
      <c r="U200" s="86" t="s">
        <v>853</v>
      </c>
    </row>
    <row r="201" spans="2:21" ht="14.25" hidden="1" x14ac:dyDescent="0.25">
      <c r="B201" s="82">
        <v>3</v>
      </c>
      <c r="C201" s="82" t="s">
        <v>976</v>
      </c>
      <c r="D201" s="82" t="s">
        <v>977</v>
      </c>
      <c r="E201" s="82"/>
      <c r="F201" s="82" t="s">
        <v>923</v>
      </c>
      <c r="G201" s="82">
        <v>4</v>
      </c>
      <c r="H201" s="82"/>
      <c r="I201" s="82"/>
      <c r="J201" s="82"/>
      <c r="K201" s="82"/>
      <c r="L201" s="82">
        <v>3</v>
      </c>
      <c r="M201" s="83" t="s">
        <v>989</v>
      </c>
      <c r="N201" s="82">
        <v>7</v>
      </c>
      <c r="O201" s="82">
        <v>2</v>
      </c>
      <c r="P201" s="82">
        <v>2</v>
      </c>
      <c r="Q201" s="82">
        <v>505</v>
      </c>
      <c r="R201" s="82">
        <v>1</v>
      </c>
      <c r="S201" s="82">
        <v>3955</v>
      </c>
      <c r="T201" s="85" t="s">
        <v>966</v>
      </c>
      <c r="U201" s="86"/>
    </row>
    <row r="202" spans="2:21" ht="14.25" hidden="1" x14ac:dyDescent="0.25">
      <c r="B202" s="82">
        <v>3</v>
      </c>
      <c r="C202" s="82" t="s">
        <v>976</v>
      </c>
      <c r="D202" s="82" t="s">
        <v>977</v>
      </c>
      <c r="E202" s="82"/>
      <c r="F202" s="82" t="s">
        <v>808</v>
      </c>
      <c r="G202" s="82">
        <v>3</v>
      </c>
      <c r="H202" s="82"/>
      <c r="I202" s="82"/>
      <c r="J202" s="82"/>
      <c r="K202" s="82"/>
      <c r="L202" s="82">
        <v>44</v>
      </c>
      <c r="M202" s="83" t="s">
        <v>990</v>
      </c>
      <c r="N202" s="82">
        <v>47</v>
      </c>
      <c r="O202" s="82">
        <v>2</v>
      </c>
      <c r="P202" s="82">
        <v>2</v>
      </c>
      <c r="Q202" s="82">
        <f>250+31</f>
        <v>281</v>
      </c>
      <c r="R202" s="82"/>
      <c r="S202" s="82">
        <v>3289</v>
      </c>
      <c r="T202" s="85" t="s">
        <v>920</v>
      </c>
      <c r="U202" s="86"/>
    </row>
    <row r="203" spans="2:21" ht="14.25" hidden="1" x14ac:dyDescent="0.25">
      <c r="B203" s="82">
        <v>3</v>
      </c>
      <c r="C203" s="82" t="s">
        <v>976</v>
      </c>
      <c r="D203" s="82" t="s">
        <v>977</v>
      </c>
      <c r="E203" s="82"/>
      <c r="F203" s="82" t="s">
        <v>866</v>
      </c>
      <c r="G203" s="82">
        <v>7</v>
      </c>
      <c r="H203" s="82">
        <v>4</v>
      </c>
      <c r="I203" s="82"/>
      <c r="J203" s="82"/>
      <c r="K203" s="82"/>
      <c r="L203" s="82">
        <v>24</v>
      </c>
      <c r="M203" s="83" t="s">
        <v>991</v>
      </c>
      <c r="N203" s="82">
        <v>35</v>
      </c>
      <c r="O203" s="82">
        <v>3</v>
      </c>
      <c r="P203" s="82">
        <v>3</v>
      </c>
      <c r="Q203" s="82">
        <f>310+66</f>
        <v>376</v>
      </c>
      <c r="R203" s="82">
        <v>2</v>
      </c>
      <c r="S203" s="82">
        <v>3289</v>
      </c>
      <c r="T203" s="85" t="s">
        <v>920</v>
      </c>
      <c r="U203" s="86"/>
    </row>
    <row r="204" spans="2:21" ht="14.25" hidden="1" x14ac:dyDescent="0.25">
      <c r="B204" s="82">
        <v>3</v>
      </c>
      <c r="C204" s="82" t="s">
        <v>976</v>
      </c>
      <c r="D204" s="82" t="s">
        <v>977</v>
      </c>
      <c r="E204" s="82"/>
      <c r="F204" s="82" t="s">
        <v>838</v>
      </c>
      <c r="G204" s="82"/>
      <c r="H204" s="82">
        <v>4</v>
      </c>
      <c r="I204" s="82"/>
      <c r="J204" s="82"/>
      <c r="K204" s="82"/>
      <c r="L204" s="82">
        <v>13</v>
      </c>
      <c r="M204" s="83" t="s">
        <v>992</v>
      </c>
      <c r="N204" s="82">
        <v>17</v>
      </c>
      <c r="O204" s="82">
        <v>1</v>
      </c>
      <c r="P204" s="82">
        <v>1</v>
      </c>
      <c r="Q204" s="82">
        <v>360</v>
      </c>
      <c r="R204" s="82"/>
      <c r="S204" s="82">
        <v>3955</v>
      </c>
      <c r="T204" s="85" t="s">
        <v>966</v>
      </c>
      <c r="U204" s="86"/>
    </row>
    <row r="205" spans="2:21" ht="14.25" hidden="1" x14ac:dyDescent="0.25">
      <c r="B205" s="82">
        <v>3</v>
      </c>
      <c r="C205" s="82" t="s">
        <v>976</v>
      </c>
      <c r="D205" s="82" t="s">
        <v>977</v>
      </c>
      <c r="E205" s="82"/>
      <c r="F205" s="82" t="s">
        <v>898</v>
      </c>
      <c r="G205" s="82">
        <v>17</v>
      </c>
      <c r="H205" s="82">
        <v>2</v>
      </c>
      <c r="I205" s="82"/>
      <c r="J205" s="82"/>
      <c r="K205" s="82"/>
      <c r="L205" s="82">
        <v>99</v>
      </c>
      <c r="M205" s="87" t="s">
        <v>993</v>
      </c>
      <c r="N205" s="82">
        <v>118</v>
      </c>
      <c r="O205" s="82">
        <v>11</v>
      </c>
      <c r="P205" s="82">
        <v>11</v>
      </c>
      <c r="Q205" s="82">
        <f>1455+19</f>
        <v>1474</v>
      </c>
      <c r="R205" s="82">
        <v>5</v>
      </c>
      <c r="S205" s="82">
        <v>3289</v>
      </c>
      <c r="T205" s="85" t="s">
        <v>920</v>
      </c>
      <c r="U205" s="86"/>
    </row>
    <row r="206" spans="2:21" ht="12.75" hidden="1" x14ac:dyDescent="0.25">
      <c r="B206" s="103">
        <v>3</v>
      </c>
      <c r="C206" s="103" t="s">
        <v>976</v>
      </c>
      <c r="D206" s="103" t="s">
        <v>977</v>
      </c>
      <c r="E206" s="103"/>
      <c r="F206" s="103" t="s">
        <v>811</v>
      </c>
      <c r="G206" s="103"/>
      <c r="H206" s="103"/>
      <c r="I206" s="103"/>
      <c r="J206" s="103"/>
      <c r="K206" s="103"/>
      <c r="L206" s="103"/>
      <c r="M206" s="104"/>
      <c r="N206" s="103">
        <v>310</v>
      </c>
      <c r="O206" s="103">
        <v>38</v>
      </c>
      <c r="P206" s="103">
        <v>42</v>
      </c>
      <c r="Q206" s="103">
        <v>3874</v>
      </c>
      <c r="R206" s="103">
        <v>22</v>
      </c>
      <c r="S206" s="103"/>
      <c r="T206" s="88"/>
      <c r="U206" s="105" t="s">
        <v>937</v>
      </c>
    </row>
    <row r="207" spans="2:21" ht="14.25" hidden="1" x14ac:dyDescent="0.25">
      <c r="B207" s="82">
        <v>2</v>
      </c>
      <c r="C207" s="82" t="s">
        <v>748</v>
      </c>
      <c r="D207" s="82" t="s">
        <v>1004</v>
      </c>
      <c r="E207" s="82" t="s">
        <v>96</v>
      </c>
      <c r="F207" s="82" t="s">
        <v>792</v>
      </c>
      <c r="G207" s="82">
        <v>5</v>
      </c>
      <c r="H207" s="82">
        <v>2</v>
      </c>
      <c r="I207" s="82"/>
      <c r="J207" s="82"/>
      <c r="K207" s="82"/>
      <c r="L207" s="82">
        <v>4</v>
      </c>
      <c r="M207" s="83" t="s">
        <v>833</v>
      </c>
      <c r="N207" s="84">
        <v>11</v>
      </c>
      <c r="O207" s="84">
        <v>1</v>
      </c>
      <c r="P207" s="84">
        <v>1</v>
      </c>
      <c r="Q207" s="84">
        <v>82</v>
      </c>
      <c r="R207" s="82">
        <v>1</v>
      </c>
      <c r="S207" s="82">
        <v>2199</v>
      </c>
      <c r="T207" s="85" t="s">
        <v>860</v>
      </c>
      <c r="U207" s="86"/>
    </row>
    <row r="208" spans="2:21" ht="14.25" hidden="1" x14ac:dyDescent="0.25">
      <c r="B208" s="82">
        <v>2</v>
      </c>
      <c r="C208" s="82" t="s">
        <v>748</v>
      </c>
      <c r="D208" s="82" t="s">
        <v>1004</v>
      </c>
      <c r="E208" s="82" t="s">
        <v>96</v>
      </c>
      <c r="F208" s="82" t="s">
        <v>796</v>
      </c>
      <c r="G208" s="82">
        <v>14</v>
      </c>
      <c r="H208" s="82">
        <v>6</v>
      </c>
      <c r="I208" s="82"/>
      <c r="J208" s="82"/>
      <c r="K208" s="82"/>
      <c r="L208" s="82">
        <v>7</v>
      </c>
      <c r="M208" s="83" t="s">
        <v>793</v>
      </c>
      <c r="N208" s="84">
        <v>27</v>
      </c>
      <c r="O208" s="84">
        <v>4</v>
      </c>
      <c r="P208" s="84">
        <v>4</v>
      </c>
      <c r="Q208" s="84">
        <v>229</v>
      </c>
      <c r="R208" s="82">
        <v>4</v>
      </c>
      <c r="S208" s="82">
        <v>2199</v>
      </c>
      <c r="T208" s="85" t="s">
        <v>860</v>
      </c>
      <c r="U208" s="86"/>
    </row>
    <row r="209" spans="2:21" ht="14.25" hidden="1" x14ac:dyDescent="0.25">
      <c r="B209" s="82">
        <v>2</v>
      </c>
      <c r="C209" s="82" t="s">
        <v>748</v>
      </c>
      <c r="D209" s="82" t="s">
        <v>1004</v>
      </c>
      <c r="E209" s="82" t="s">
        <v>96</v>
      </c>
      <c r="F209" s="82" t="s">
        <v>837</v>
      </c>
      <c r="G209" s="82"/>
      <c r="H209" s="82">
        <v>3</v>
      </c>
      <c r="I209" s="82">
        <v>3</v>
      </c>
      <c r="J209" s="82"/>
      <c r="K209" s="82"/>
      <c r="L209" s="82">
        <v>106</v>
      </c>
      <c r="M209" s="83"/>
      <c r="N209" s="84">
        <v>112</v>
      </c>
      <c r="O209" s="84">
        <v>0</v>
      </c>
      <c r="P209" s="84">
        <v>0</v>
      </c>
      <c r="Q209" s="84">
        <v>377</v>
      </c>
      <c r="R209" s="82"/>
      <c r="S209" s="82">
        <v>2199</v>
      </c>
      <c r="T209" s="85" t="s">
        <v>860</v>
      </c>
      <c r="U209" s="86"/>
    </row>
    <row r="210" spans="2:21" ht="14.25" hidden="1" x14ac:dyDescent="0.25">
      <c r="B210" s="82">
        <v>2</v>
      </c>
      <c r="C210" s="82" t="s">
        <v>748</v>
      </c>
      <c r="D210" s="82" t="s">
        <v>1004</v>
      </c>
      <c r="E210" s="82" t="s">
        <v>96</v>
      </c>
      <c r="F210" s="82" t="s">
        <v>800</v>
      </c>
      <c r="G210" s="82">
        <v>2</v>
      </c>
      <c r="H210" s="82"/>
      <c r="I210" s="82"/>
      <c r="J210" s="82"/>
      <c r="K210" s="82"/>
      <c r="L210" s="82">
        <v>18</v>
      </c>
      <c r="M210" s="111" t="s">
        <v>1008</v>
      </c>
      <c r="N210" s="84">
        <v>20</v>
      </c>
      <c r="O210" s="84">
        <v>2</v>
      </c>
      <c r="P210" s="84">
        <v>2</v>
      </c>
      <c r="Q210" s="84">
        <v>365</v>
      </c>
      <c r="R210" s="82">
        <v>2</v>
      </c>
      <c r="S210" s="82">
        <v>2199</v>
      </c>
      <c r="T210" s="85" t="s">
        <v>860</v>
      </c>
      <c r="U210" s="86"/>
    </row>
    <row r="211" spans="2:21" ht="12.75" hidden="1" x14ac:dyDescent="0.25">
      <c r="B211" s="88">
        <v>2</v>
      </c>
      <c r="C211" s="88" t="s">
        <v>748</v>
      </c>
      <c r="D211" s="88" t="s">
        <v>1004</v>
      </c>
      <c r="E211" s="88" t="s">
        <v>96</v>
      </c>
      <c r="F211" s="88" t="s">
        <v>811</v>
      </c>
      <c r="G211" s="88"/>
      <c r="H211" s="88"/>
      <c r="I211" s="88"/>
      <c r="J211" s="88"/>
      <c r="K211" s="88"/>
      <c r="L211" s="88"/>
      <c r="M211" s="89"/>
      <c r="N211" s="88">
        <v>170</v>
      </c>
      <c r="O211" s="88">
        <v>7</v>
      </c>
      <c r="P211" s="88">
        <v>7</v>
      </c>
      <c r="Q211" s="88">
        <v>1053</v>
      </c>
      <c r="R211" s="88">
        <v>7</v>
      </c>
      <c r="S211" s="88"/>
      <c r="T211" s="88"/>
      <c r="U211" s="90" t="s">
        <v>823</v>
      </c>
    </row>
    <row r="212" spans="2:21" ht="14.25" hidden="1" x14ac:dyDescent="0.25">
      <c r="B212" s="82">
        <v>2</v>
      </c>
      <c r="C212" s="82" t="s">
        <v>748</v>
      </c>
      <c r="D212" s="82" t="s">
        <v>1004</v>
      </c>
      <c r="E212" s="82" t="s">
        <v>94</v>
      </c>
      <c r="F212" s="82" t="s">
        <v>792</v>
      </c>
      <c r="G212" s="82">
        <v>3</v>
      </c>
      <c r="H212" s="82"/>
      <c r="I212" s="82"/>
      <c r="J212" s="82"/>
      <c r="K212" s="82"/>
      <c r="L212" s="82"/>
      <c r="M212" s="83"/>
      <c r="N212" s="84">
        <v>3</v>
      </c>
      <c r="O212" s="84">
        <v>0</v>
      </c>
      <c r="P212" s="84">
        <v>0</v>
      </c>
      <c r="Q212" s="84">
        <v>17</v>
      </c>
      <c r="R212" s="82"/>
      <c r="S212" s="82">
        <v>2196</v>
      </c>
      <c r="T212" s="85" t="s">
        <v>860</v>
      </c>
      <c r="U212" s="86"/>
    </row>
    <row r="213" spans="2:21" ht="14.25" hidden="1" x14ac:dyDescent="0.25">
      <c r="B213" s="82">
        <v>2</v>
      </c>
      <c r="C213" s="82" t="s">
        <v>748</v>
      </c>
      <c r="D213" s="82" t="s">
        <v>1004</v>
      </c>
      <c r="E213" s="82" t="s">
        <v>94</v>
      </c>
      <c r="F213" s="82" t="s">
        <v>796</v>
      </c>
      <c r="G213" s="82">
        <v>19</v>
      </c>
      <c r="H213" s="82">
        <v>6</v>
      </c>
      <c r="I213" s="82"/>
      <c r="J213" s="82"/>
      <c r="K213" s="82"/>
      <c r="L213" s="82">
        <v>14</v>
      </c>
      <c r="M213" s="83" t="s">
        <v>833</v>
      </c>
      <c r="N213" s="84">
        <v>39</v>
      </c>
      <c r="O213" s="84">
        <v>1</v>
      </c>
      <c r="P213" s="84">
        <v>1</v>
      </c>
      <c r="Q213" s="84">
        <v>300</v>
      </c>
      <c r="R213" s="82">
        <v>1</v>
      </c>
      <c r="S213" s="82">
        <v>2196</v>
      </c>
      <c r="T213" s="85" t="s">
        <v>860</v>
      </c>
      <c r="U213" s="86"/>
    </row>
    <row r="214" spans="2:21" ht="14.25" hidden="1" x14ac:dyDescent="0.25">
      <c r="B214" s="82">
        <v>2</v>
      </c>
      <c r="C214" s="82" t="s">
        <v>748</v>
      </c>
      <c r="D214" s="82" t="s">
        <v>1004</v>
      </c>
      <c r="E214" s="82" t="s">
        <v>94</v>
      </c>
      <c r="F214" s="82" t="s">
        <v>837</v>
      </c>
      <c r="G214" s="82">
        <v>1</v>
      </c>
      <c r="H214" s="82">
        <v>7</v>
      </c>
      <c r="I214" s="82">
        <v>3</v>
      </c>
      <c r="J214" s="82"/>
      <c r="K214" s="82"/>
      <c r="L214" s="82">
        <v>20</v>
      </c>
      <c r="M214" s="83"/>
      <c r="N214" s="84">
        <v>31</v>
      </c>
      <c r="O214" s="84">
        <v>0</v>
      </c>
      <c r="P214" s="84">
        <v>0</v>
      </c>
      <c r="Q214" s="84">
        <v>355</v>
      </c>
      <c r="R214" s="82"/>
      <c r="S214" s="82">
        <v>2196</v>
      </c>
      <c r="T214" s="85" t="s">
        <v>860</v>
      </c>
      <c r="U214" s="86"/>
    </row>
    <row r="215" spans="2:21" ht="14.25" hidden="1" x14ac:dyDescent="0.25">
      <c r="B215" s="82">
        <v>2</v>
      </c>
      <c r="C215" s="82" t="s">
        <v>748</v>
      </c>
      <c r="D215" s="82" t="s">
        <v>1004</v>
      </c>
      <c r="E215" s="82" t="s">
        <v>94</v>
      </c>
      <c r="F215" s="82" t="s">
        <v>800</v>
      </c>
      <c r="G215" s="82">
        <v>5</v>
      </c>
      <c r="H215" s="82">
        <v>1</v>
      </c>
      <c r="I215" s="82"/>
      <c r="J215" s="82"/>
      <c r="K215" s="82"/>
      <c r="L215" s="82">
        <v>6</v>
      </c>
      <c r="M215" s="83"/>
      <c r="N215" s="84">
        <v>12</v>
      </c>
      <c r="O215" s="84">
        <v>0</v>
      </c>
      <c r="P215" s="84">
        <v>0</v>
      </c>
      <c r="Q215" s="84">
        <v>73</v>
      </c>
      <c r="R215" s="82"/>
      <c r="S215" s="82">
        <v>2196</v>
      </c>
      <c r="T215" s="85" t="s">
        <v>860</v>
      </c>
      <c r="U215" s="86"/>
    </row>
    <row r="216" spans="2:21" ht="12.75" hidden="1" x14ac:dyDescent="0.25">
      <c r="B216" s="88">
        <v>2</v>
      </c>
      <c r="C216" s="88" t="s">
        <v>748</v>
      </c>
      <c r="D216" s="88" t="s">
        <v>1004</v>
      </c>
      <c r="E216" s="88" t="s">
        <v>94</v>
      </c>
      <c r="F216" s="88" t="s">
        <v>811</v>
      </c>
      <c r="G216" s="88"/>
      <c r="H216" s="88"/>
      <c r="I216" s="88"/>
      <c r="J216" s="88"/>
      <c r="K216" s="88"/>
      <c r="L216" s="88"/>
      <c r="M216" s="89"/>
      <c r="N216" s="88">
        <v>85</v>
      </c>
      <c r="O216" s="88">
        <v>1</v>
      </c>
      <c r="P216" s="88">
        <v>1</v>
      </c>
      <c r="Q216" s="88">
        <v>745</v>
      </c>
      <c r="R216" s="88">
        <v>1</v>
      </c>
      <c r="S216" s="88"/>
      <c r="T216" s="88"/>
      <c r="U216" s="90" t="s">
        <v>823</v>
      </c>
    </row>
    <row r="217" spans="2:21" ht="14.25" hidden="1" x14ac:dyDescent="0.25">
      <c r="B217" s="82">
        <v>2</v>
      </c>
      <c r="C217" s="82" t="s">
        <v>748</v>
      </c>
      <c r="D217" s="82" t="s">
        <v>1004</v>
      </c>
      <c r="E217" s="82" t="s">
        <v>93</v>
      </c>
      <c r="F217" s="82" t="s">
        <v>792</v>
      </c>
      <c r="G217" s="82">
        <v>5</v>
      </c>
      <c r="H217" s="82">
        <v>4</v>
      </c>
      <c r="I217" s="82"/>
      <c r="J217" s="82"/>
      <c r="K217" s="82"/>
      <c r="L217" s="82"/>
      <c r="M217" s="83"/>
      <c r="N217" s="84">
        <v>9</v>
      </c>
      <c r="O217" s="84">
        <v>0</v>
      </c>
      <c r="P217" s="84">
        <v>0</v>
      </c>
      <c r="Q217" s="84">
        <v>78</v>
      </c>
      <c r="R217" s="82"/>
      <c r="S217" s="82">
        <v>2193</v>
      </c>
      <c r="T217" s="85" t="s">
        <v>860</v>
      </c>
      <c r="U217" s="86"/>
    </row>
    <row r="218" spans="2:21" ht="14.25" hidden="1" x14ac:dyDescent="0.25">
      <c r="B218" s="82">
        <v>2</v>
      </c>
      <c r="C218" s="82" t="s">
        <v>748</v>
      </c>
      <c r="D218" s="82" t="s">
        <v>1004</v>
      </c>
      <c r="E218" s="82" t="s">
        <v>93</v>
      </c>
      <c r="F218" s="82" t="s">
        <v>796</v>
      </c>
      <c r="G218" s="82">
        <v>11</v>
      </c>
      <c r="H218" s="82">
        <v>5</v>
      </c>
      <c r="I218" s="82"/>
      <c r="J218" s="82"/>
      <c r="K218" s="82"/>
      <c r="L218" s="82">
        <v>12</v>
      </c>
      <c r="M218" s="83" t="s">
        <v>1005</v>
      </c>
      <c r="N218" s="84">
        <v>28</v>
      </c>
      <c r="O218" s="84">
        <v>1</v>
      </c>
      <c r="P218" s="84">
        <v>1</v>
      </c>
      <c r="Q218" s="84">
        <v>226</v>
      </c>
      <c r="R218" s="82">
        <v>1</v>
      </c>
      <c r="S218" s="82">
        <v>2193</v>
      </c>
      <c r="T218" s="85" t="s">
        <v>860</v>
      </c>
      <c r="U218" s="86"/>
    </row>
    <row r="219" spans="2:21" ht="14.25" hidden="1" x14ac:dyDescent="0.25">
      <c r="B219" s="82">
        <v>2</v>
      </c>
      <c r="C219" s="82" t="s">
        <v>748</v>
      </c>
      <c r="D219" s="82" t="s">
        <v>1004</v>
      </c>
      <c r="E219" s="82" t="s">
        <v>93</v>
      </c>
      <c r="F219" s="82" t="s">
        <v>919</v>
      </c>
      <c r="G219" s="82"/>
      <c r="H219" s="82"/>
      <c r="I219" s="82"/>
      <c r="J219" s="82"/>
      <c r="K219" s="82"/>
      <c r="L219" s="82">
        <v>7</v>
      </c>
      <c r="M219" s="83" t="s">
        <v>1006</v>
      </c>
      <c r="N219" s="84">
        <v>7</v>
      </c>
      <c r="O219" s="84">
        <v>0</v>
      </c>
      <c r="P219" s="84">
        <v>1</v>
      </c>
      <c r="Q219" s="84">
        <v>7</v>
      </c>
      <c r="R219" s="82"/>
      <c r="S219" s="82">
        <v>2193</v>
      </c>
      <c r="T219" s="85" t="s">
        <v>860</v>
      </c>
      <c r="U219" s="86"/>
    </row>
    <row r="220" spans="2:21" ht="14.25" hidden="1" x14ac:dyDescent="0.25">
      <c r="B220" s="82">
        <v>2</v>
      </c>
      <c r="C220" s="82" t="s">
        <v>748</v>
      </c>
      <c r="D220" s="82" t="s">
        <v>1004</v>
      </c>
      <c r="E220" s="82" t="s">
        <v>93</v>
      </c>
      <c r="F220" s="82" t="s">
        <v>837</v>
      </c>
      <c r="G220" s="82">
        <v>5</v>
      </c>
      <c r="H220" s="82">
        <v>3</v>
      </c>
      <c r="I220" s="82">
        <v>2</v>
      </c>
      <c r="J220" s="82"/>
      <c r="K220" s="82"/>
      <c r="L220" s="82">
        <v>95</v>
      </c>
      <c r="M220" s="83" t="s">
        <v>855</v>
      </c>
      <c r="N220" s="84">
        <v>105</v>
      </c>
      <c r="O220" s="84">
        <v>1</v>
      </c>
      <c r="P220" s="84">
        <v>1</v>
      </c>
      <c r="Q220" s="84">
        <v>294</v>
      </c>
      <c r="R220" s="82">
        <v>1</v>
      </c>
      <c r="S220" s="82">
        <v>2193</v>
      </c>
      <c r="T220" s="85" t="s">
        <v>860</v>
      </c>
      <c r="U220" s="86"/>
    </row>
    <row r="221" spans="2:21" ht="14.25" hidden="1" x14ac:dyDescent="0.25">
      <c r="B221" s="82">
        <v>2</v>
      </c>
      <c r="C221" s="82" t="s">
        <v>748</v>
      </c>
      <c r="D221" s="82" t="s">
        <v>1004</v>
      </c>
      <c r="E221" s="82" t="s">
        <v>93</v>
      </c>
      <c r="F221" s="82" t="s">
        <v>800</v>
      </c>
      <c r="G221" s="82">
        <v>3</v>
      </c>
      <c r="H221" s="82"/>
      <c r="I221" s="82"/>
      <c r="J221" s="82"/>
      <c r="K221" s="82"/>
      <c r="L221" s="82">
        <v>7</v>
      </c>
      <c r="M221" s="83"/>
      <c r="N221" s="84">
        <v>10</v>
      </c>
      <c r="O221" s="84">
        <v>0</v>
      </c>
      <c r="P221" s="84">
        <v>0</v>
      </c>
      <c r="Q221" s="84">
        <v>78</v>
      </c>
      <c r="R221" s="82"/>
      <c r="S221" s="82">
        <v>2193</v>
      </c>
      <c r="T221" s="85" t="s">
        <v>860</v>
      </c>
      <c r="U221" s="86"/>
    </row>
    <row r="222" spans="2:21" ht="12.75" hidden="1" x14ac:dyDescent="0.25">
      <c r="B222" s="88">
        <v>2</v>
      </c>
      <c r="C222" s="88" t="s">
        <v>748</v>
      </c>
      <c r="D222" s="88" t="s">
        <v>1004</v>
      </c>
      <c r="E222" s="88" t="s">
        <v>93</v>
      </c>
      <c r="F222" s="88" t="s">
        <v>811</v>
      </c>
      <c r="G222" s="88"/>
      <c r="H222" s="88"/>
      <c r="I222" s="88"/>
      <c r="J222" s="88"/>
      <c r="K222" s="88"/>
      <c r="L222" s="88"/>
      <c r="M222" s="89"/>
      <c r="N222" s="88">
        <v>159</v>
      </c>
      <c r="O222" s="88">
        <v>2</v>
      </c>
      <c r="P222" s="88">
        <v>3</v>
      </c>
      <c r="Q222" s="88">
        <v>683</v>
      </c>
      <c r="R222" s="88">
        <v>2</v>
      </c>
      <c r="S222" s="88"/>
      <c r="T222" s="88"/>
      <c r="U222" s="90" t="s">
        <v>823</v>
      </c>
    </row>
    <row r="223" spans="2:21" ht="14.25" hidden="1" x14ac:dyDescent="0.25">
      <c r="B223" s="82">
        <v>2</v>
      </c>
      <c r="C223" s="82" t="s">
        <v>748</v>
      </c>
      <c r="D223" s="82" t="s">
        <v>1004</v>
      </c>
      <c r="E223" s="82" t="s">
        <v>788</v>
      </c>
      <c r="F223" s="82" t="s">
        <v>792</v>
      </c>
      <c r="G223" s="82">
        <v>9</v>
      </c>
      <c r="H223" s="82"/>
      <c r="I223" s="82"/>
      <c r="J223" s="82"/>
      <c r="K223" s="82"/>
      <c r="L223" s="82">
        <v>5</v>
      </c>
      <c r="M223" s="83" t="s">
        <v>1005</v>
      </c>
      <c r="N223" s="84">
        <v>14</v>
      </c>
      <c r="O223" s="84">
        <v>1</v>
      </c>
      <c r="P223" s="84">
        <v>1</v>
      </c>
      <c r="Q223" s="84">
        <v>106</v>
      </c>
      <c r="R223" s="82">
        <v>1</v>
      </c>
      <c r="S223" s="82">
        <v>2188</v>
      </c>
      <c r="T223" s="85" t="s">
        <v>860</v>
      </c>
      <c r="U223" s="86"/>
    </row>
    <row r="224" spans="2:21" ht="14.25" hidden="1" x14ac:dyDescent="0.25">
      <c r="B224" s="82">
        <v>2</v>
      </c>
      <c r="C224" s="82" t="s">
        <v>748</v>
      </c>
      <c r="D224" s="82" t="s">
        <v>1004</v>
      </c>
      <c r="E224" s="82" t="s">
        <v>788</v>
      </c>
      <c r="F224" s="82" t="s">
        <v>796</v>
      </c>
      <c r="G224" s="82">
        <v>9</v>
      </c>
      <c r="H224" s="82">
        <v>10</v>
      </c>
      <c r="I224" s="82"/>
      <c r="J224" s="82"/>
      <c r="K224" s="82"/>
      <c r="L224" s="82">
        <v>7</v>
      </c>
      <c r="M224" s="83" t="s">
        <v>1005</v>
      </c>
      <c r="N224" s="84">
        <v>26</v>
      </c>
      <c r="O224" s="84">
        <v>1</v>
      </c>
      <c r="P224" s="84">
        <v>1</v>
      </c>
      <c r="Q224" s="84">
        <v>239</v>
      </c>
      <c r="R224" s="82">
        <v>1</v>
      </c>
      <c r="S224" s="82">
        <v>2188</v>
      </c>
      <c r="T224" s="85" t="s">
        <v>860</v>
      </c>
      <c r="U224" s="86"/>
    </row>
    <row r="225" spans="2:21" ht="14.25" hidden="1" x14ac:dyDescent="0.25">
      <c r="B225" s="82">
        <v>2</v>
      </c>
      <c r="C225" s="82" t="s">
        <v>748</v>
      </c>
      <c r="D225" s="82" t="s">
        <v>1004</v>
      </c>
      <c r="E225" s="82" t="s">
        <v>788</v>
      </c>
      <c r="F225" s="82" t="s">
        <v>837</v>
      </c>
      <c r="G225" s="82">
        <v>1</v>
      </c>
      <c r="H225" s="82">
        <v>7</v>
      </c>
      <c r="I225" s="82">
        <v>1</v>
      </c>
      <c r="J225" s="82"/>
      <c r="K225" s="82"/>
      <c r="L225" s="82">
        <v>138</v>
      </c>
      <c r="M225" s="83" t="s">
        <v>855</v>
      </c>
      <c r="N225" s="84">
        <v>147</v>
      </c>
      <c r="O225" s="84">
        <v>1</v>
      </c>
      <c r="P225" s="84">
        <v>1</v>
      </c>
      <c r="Q225" s="84">
        <v>551</v>
      </c>
      <c r="R225" s="82">
        <v>1</v>
      </c>
      <c r="S225" s="82">
        <v>2188</v>
      </c>
      <c r="T225" s="85" t="s">
        <v>860</v>
      </c>
      <c r="U225" s="86"/>
    </row>
    <row r="226" spans="2:21" ht="14.25" hidden="1" x14ac:dyDescent="0.25">
      <c r="B226" s="82">
        <v>2</v>
      </c>
      <c r="C226" s="82" t="s">
        <v>748</v>
      </c>
      <c r="D226" s="82" t="s">
        <v>1004</v>
      </c>
      <c r="E226" s="82" t="s">
        <v>788</v>
      </c>
      <c r="F226" s="82" t="s">
        <v>800</v>
      </c>
      <c r="G226" s="82">
        <v>5</v>
      </c>
      <c r="H226" s="82">
        <v>3</v>
      </c>
      <c r="I226" s="82"/>
      <c r="J226" s="82"/>
      <c r="K226" s="82"/>
      <c r="L226" s="82">
        <v>20</v>
      </c>
      <c r="M226" s="83"/>
      <c r="N226" s="84">
        <v>28</v>
      </c>
      <c r="O226" s="84">
        <v>0</v>
      </c>
      <c r="P226" s="84">
        <v>0</v>
      </c>
      <c r="Q226" s="84">
        <v>410</v>
      </c>
      <c r="R226" s="82"/>
      <c r="S226" s="82">
        <v>2188</v>
      </c>
      <c r="T226" s="85" t="s">
        <v>860</v>
      </c>
      <c r="U226" s="86"/>
    </row>
    <row r="227" spans="2:21" ht="12.75" hidden="1" x14ac:dyDescent="0.25">
      <c r="B227" s="88">
        <v>2</v>
      </c>
      <c r="C227" s="88" t="s">
        <v>748</v>
      </c>
      <c r="D227" s="88" t="s">
        <v>1004</v>
      </c>
      <c r="E227" s="88" t="s">
        <v>788</v>
      </c>
      <c r="F227" s="88" t="s">
        <v>811</v>
      </c>
      <c r="G227" s="88"/>
      <c r="H227" s="88"/>
      <c r="I227" s="88"/>
      <c r="J227" s="88"/>
      <c r="K227" s="88"/>
      <c r="L227" s="88"/>
      <c r="M227" s="89"/>
      <c r="N227" s="88">
        <v>215</v>
      </c>
      <c r="O227" s="88">
        <v>3</v>
      </c>
      <c r="P227" s="88">
        <v>3</v>
      </c>
      <c r="Q227" s="88">
        <v>1306</v>
      </c>
      <c r="R227" s="88">
        <v>3</v>
      </c>
      <c r="S227" s="88"/>
      <c r="T227" s="88"/>
      <c r="U227" s="90" t="s">
        <v>823</v>
      </c>
    </row>
    <row r="228" spans="2:21" ht="14.25" hidden="1" x14ac:dyDescent="0.25">
      <c r="B228" s="82">
        <v>2</v>
      </c>
      <c r="C228" s="82" t="s">
        <v>748</v>
      </c>
      <c r="D228" s="82" t="s">
        <v>1004</v>
      </c>
      <c r="E228" s="82" t="s">
        <v>242</v>
      </c>
      <c r="F228" s="82" t="s">
        <v>792</v>
      </c>
      <c r="G228" s="82">
        <v>5</v>
      </c>
      <c r="H228" s="82">
        <v>1</v>
      </c>
      <c r="I228" s="82"/>
      <c r="J228" s="82"/>
      <c r="K228" s="82"/>
      <c r="L228" s="82"/>
      <c r="M228" s="83"/>
      <c r="N228" s="84">
        <v>6</v>
      </c>
      <c r="O228" s="84">
        <v>0</v>
      </c>
      <c r="P228" s="84">
        <v>0</v>
      </c>
      <c r="Q228" s="84">
        <f>18+77</f>
        <v>95</v>
      </c>
      <c r="R228" s="82"/>
      <c r="S228" s="82">
        <v>2190</v>
      </c>
      <c r="T228" s="85" t="s">
        <v>860</v>
      </c>
      <c r="U228" s="86"/>
    </row>
    <row r="229" spans="2:21" ht="14.25" hidden="1" x14ac:dyDescent="0.25">
      <c r="B229" s="82">
        <v>2</v>
      </c>
      <c r="C229" s="82" t="s">
        <v>748</v>
      </c>
      <c r="D229" s="82" t="s">
        <v>1004</v>
      </c>
      <c r="E229" s="82" t="s">
        <v>242</v>
      </c>
      <c r="F229" s="82" t="s">
        <v>837</v>
      </c>
      <c r="G229" s="82"/>
      <c r="H229" s="82"/>
      <c r="I229" s="82"/>
      <c r="J229" s="82"/>
      <c r="K229" s="82"/>
      <c r="L229" s="82">
        <v>3</v>
      </c>
      <c r="M229" s="83"/>
      <c r="N229" s="84">
        <v>3</v>
      </c>
      <c r="O229" s="84">
        <v>0</v>
      </c>
      <c r="P229" s="84">
        <v>0</v>
      </c>
      <c r="Q229" s="84">
        <v>44</v>
      </c>
      <c r="R229" s="82"/>
      <c r="S229" s="82">
        <v>2190</v>
      </c>
      <c r="T229" s="85" t="s">
        <v>860</v>
      </c>
      <c r="U229" s="86"/>
    </row>
    <row r="230" spans="2:21" ht="14.25" hidden="1" x14ac:dyDescent="0.25">
      <c r="B230" s="82">
        <v>2</v>
      </c>
      <c r="C230" s="82" t="s">
        <v>748</v>
      </c>
      <c r="D230" s="82" t="s">
        <v>1004</v>
      </c>
      <c r="E230" s="82" t="s">
        <v>242</v>
      </c>
      <c r="F230" s="82" t="s">
        <v>800</v>
      </c>
      <c r="G230" s="82"/>
      <c r="H230" s="82"/>
      <c r="I230" s="82"/>
      <c r="J230" s="82"/>
      <c r="K230" s="82"/>
      <c r="L230" s="82">
        <v>2</v>
      </c>
      <c r="M230" s="83"/>
      <c r="N230" s="84">
        <v>2</v>
      </c>
      <c r="O230" s="84">
        <v>0</v>
      </c>
      <c r="P230" s="84">
        <v>0</v>
      </c>
      <c r="Q230" s="84">
        <v>2</v>
      </c>
      <c r="R230" s="82"/>
      <c r="S230" s="82">
        <v>2190</v>
      </c>
      <c r="T230" s="85" t="s">
        <v>860</v>
      </c>
      <c r="U230" s="86"/>
    </row>
    <row r="231" spans="2:21" ht="12.75" hidden="1" x14ac:dyDescent="0.25">
      <c r="B231" s="88">
        <v>2</v>
      </c>
      <c r="C231" s="88" t="s">
        <v>748</v>
      </c>
      <c r="D231" s="88" t="s">
        <v>1004</v>
      </c>
      <c r="E231" s="88" t="s">
        <v>242</v>
      </c>
      <c r="F231" s="88" t="s">
        <v>811</v>
      </c>
      <c r="G231" s="88"/>
      <c r="H231" s="88"/>
      <c r="I231" s="88"/>
      <c r="J231" s="88"/>
      <c r="K231" s="88"/>
      <c r="L231" s="88"/>
      <c r="M231" s="89"/>
      <c r="N231" s="88">
        <v>11</v>
      </c>
      <c r="O231" s="88">
        <v>0</v>
      </c>
      <c r="P231" s="88">
        <v>0</v>
      </c>
      <c r="Q231" s="88">
        <v>141</v>
      </c>
      <c r="R231" s="88"/>
      <c r="S231" s="88"/>
      <c r="T231" s="88"/>
      <c r="U231" s="90" t="s">
        <v>823</v>
      </c>
    </row>
  </sheetData>
  <autoFilter ref="B2:U231" xr:uid="{021593B6-85AA-4A6B-A3B2-31CC778A6848}">
    <filterColumn colId="4" showButton="0"/>
    <filterColumn colId="5" showButton="0"/>
    <filterColumn colId="6" showButton="0"/>
    <filterColumn colId="7" showButton="0"/>
    <filterColumn colId="8" showButton="0"/>
    <filterColumn colId="9" showButton="0"/>
    <filterColumn colId="10" showButton="0"/>
    <filterColumn colId="17">
      <filters>
        <filter val="3609"/>
      </filters>
    </filterColumn>
  </autoFilter>
  <mergeCells count="13">
    <mergeCell ref="N2:N3"/>
    <mergeCell ref="B2:B3"/>
    <mergeCell ref="C2:C3"/>
    <mergeCell ref="D2:D3"/>
    <mergeCell ref="E2:E3"/>
    <mergeCell ref="F2:M2"/>
    <mergeCell ref="U2:U3"/>
    <mergeCell ref="O2:O3"/>
    <mergeCell ref="P2:P3"/>
    <mergeCell ref="Q2:Q3"/>
    <mergeCell ref="R2:R3"/>
    <mergeCell ref="S2:S3"/>
    <mergeCell ref="T2:T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D4971-79FD-4774-B2E2-8CB2FF5418CE}">
  <dimension ref="D1:L31"/>
  <sheetViews>
    <sheetView workbookViewId="0">
      <selection activeCell="H21" sqref="H21"/>
    </sheetView>
  </sheetViews>
  <sheetFormatPr baseColWidth="10" defaultRowHeight="12" x14ac:dyDescent="0.25"/>
  <cols>
    <col min="8" max="8" width="36.83203125" customWidth="1"/>
    <col min="9" max="9" width="54.33203125" customWidth="1"/>
  </cols>
  <sheetData>
    <row r="1" spans="4:12" ht="12.75" thickBot="1" x14ac:dyDescent="0.3"/>
    <row r="2" spans="4:12" ht="24.75" thickBot="1" x14ac:dyDescent="0.3">
      <c r="D2" s="68" t="s">
        <v>633</v>
      </c>
      <c r="E2" s="69" t="s">
        <v>653</v>
      </c>
      <c r="F2" s="69" t="s">
        <v>2</v>
      </c>
      <c r="G2" s="69" t="s">
        <v>631</v>
      </c>
      <c r="H2" s="69" t="s">
        <v>630</v>
      </c>
      <c r="I2" s="69" t="s">
        <v>629</v>
      </c>
      <c r="J2" s="69" t="s">
        <v>654</v>
      </c>
      <c r="K2" s="69" t="s">
        <v>627</v>
      </c>
      <c r="L2" s="69" t="s">
        <v>626</v>
      </c>
    </row>
    <row r="3" spans="4:12" ht="12.75" thickBot="1" x14ac:dyDescent="0.3">
      <c r="D3" s="70" t="s">
        <v>104</v>
      </c>
      <c r="E3" s="71">
        <v>74410229611</v>
      </c>
      <c r="F3" s="72">
        <v>197</v>
      </c>
      <c r="G3" s="71" t="s">
        <v>606</v>
      </c>
      <c r="H3" s="71" t="s">
        <v>655</v>
      </c>
      <c r="I3" s="71" t="s">
        <v>656</v>
      </c>
      <c r="J3" s="71">
        <v>6</v>
      </c>
      <c r="K3" s="71" t="s">
        <v>376</v>
      </c>
      <c r="L3" s="71" t="s">
        <v>657</v>
      </c>
    </row>
    <row r="4" spans="4:12" ht="12.75" thickBot="1" x14ac:dyDescent="0.3">
      <c r="D4" s="70" t="s">
        <v>104</v>
      </c>
      <c r="E4" s="71">
        <v>74410229611</v>
      </c>
      <c r="F4" s="72">
        <v>197</v>
      </c>
      <c r="G4" s="71" t="s">
        <v>606</v>
      </c>
      <c r="H4" s="71" t="s">
        <v>658</v>
      </c>
      <c r="I4" s="71" t="s">
        <v>659</v>
      </c>
      <c r="J4" s="71">
        <v>13</v>
      </c>
      <c r="K4" s="71" t="s">
        <v>660</v>
      </c>
      <c r="L4" s="71" t="s">
        <v>657</v>
      </c>
    </row>
    <row r="5" spans="4:12" ht="12.75" thickBot="1" x14ac:dyDescent="0.3">
      <c r="D5" s="70" t="s">
        <v>104</v>
      </c>
      <c r="E5" s="71">
        <v>74410229611</v>
      </c>
      <c r="F5" s="72">
        <v>197</v>
      </c>
      <c r="G5" s="71" t="s">
        <v>606</v>
      </c>
      <c r="H5" s="71" t="s">
        <v>661</v>
      </c>
      <c r="I5" s="71" t="s">
        <v>604</v>
      </c>
      <c r="J5" s="71">
        <v>3</v>
      </c>
      <c r="K5" s="71" t="s">
        <v>376</v>
      </c>
      <c r="L5" s="71" t="s">
        <v>657</v>
      </c>
    </row>
    <row r="6" spans="4:12" ht="12.75" thickBot="1" x14ac:dyDescent="0.3">
      <c r="D6" s="70" t="s">
        <v>104</v>
      </c>
      <c r="E6" s="71">
        <v>74410229611</v>
      </c>
      <c r="F6" s="72">
        <v>197</v>
      </c>
      <c r="G6" s="71" t="s">
        <v>606</v>
      </c>
      <c r="H6" s="71" t="s">
        <v>662</v>
      </c>
      <c r="I6" s="71" t="s">
        <v>604</v>
      </c>
      <c r="J6" s="71">
        <v>8</v>
      </c>
      <c r="K6" s="71" t="s">
        <v>376</v>
      </c>
      <c r="L6" s="71" t="s">
        <v>657</v>
      </c>
    </row>
    <row r="7" spans="4:12" ht="12.75" thickBot="1" x14ac:dyDescent="0.3">
      <c r="D7" s="70" t="s">
        <v>104</v>
      </c>
      <c r="E7" s="71">
        <v>74410229611</v>
      </c>
      <c r="F7" s="72">
        <v>197</v>
      </c>
      <c r="G7" s="71" t="s">
        <v>606</v>
      </c>
      <c r="H7" s="71" t="s">
        <v>662</v>
      </c>
      <c r="I7" s="71" t="s">
        <v>604</v>
      </c>
      <c r="J7" s="71">
        <v>17</v>
      </c>
      <c r="K7" s="71" t="s">
        <v>376</v>
      </c>
      <c r="L7" s="71" t="s">
        <v>657</v>
      </c>
    </row>
    <row r="8" spans="4:12" ht="12.75" thickBot="1" x14ac:dyDescent="0.3">
      <c r="D8" s="70" t="s">
        <v>104</v>
      </c>
      <c r="E8" s="71">
        <v>74410229611</v>
      </c>
      <c r="F8" s="72">
        <v>197</v>
      </c>
      <c r="G8" s="71" t="s">
        <v>606</v>
      </c>
      <c r="H8" s="71" t="s">
        <v>663</v>
      </c>
      <c r="I8" s="71" t="s">
        <v>664</v>
      </c>
      <c r="J8" s="71">
        <v>1</v>
      </c>
      <c r="K8" s="71" t="s">
        <v>376</v>
      </c>
      <c r="L8" s="71" t="s">
        <v>657</v>
      </c>
    </row>
    <row r="9" spans="4:12" ht="12.75" thickBot="1" x14ac:dyDescent="0.3">
      <c r="D9" s="70" t="s">
        <v>104</v>
      </c>
      <c r="E9" s="71">
        <v>74410229611</v>
      </c>
      <c r="F9" s="72">
        <v>197</v>
      </c>
      <c r="G9" s="71" t="s">
        <v>606</v>
      </c>
      <c r="H9" s="71" t="s">
        <v>663</v>
      </c>
      <c r="I9" s="71" t="s">
        <v>665</v>
      </c>
      <c r="J9" s="71">
        <v>1</v>
      </c>
      <c r="K9" s="71" t="s">
        <v>376</v>
      </c>
      <c r="L9" s="71" t="s">
        <v>657</v>
      </c>
    </row>
    <row r="10" spans="4:12" ht="12.75" thickBot="1" x14ac:dyDescent="0.3">
      <c r="D10" s="70" t="s">
        <v>104</v>
      </c>
      <c r="E10" s="71">
        <v>74410229611</v>
      </c>
      <c r="F10" s="72">
        <v>197</v>
      </c>
      <c r="G10" s="71" t="s">
        <v>606</v>
      </c>
      <c r="H10" s="71" t="s">
        <v>666</v>
      </c>
      <c r="I10" s="71" t="s">
        <v>667</v>
      </c>
      <c r="J10" s="71">
        <v>1</v>
      </c>
      <c r="K10" s="71" t="s">
        <v>376</v>
      </c>
      <c r="L10" s="71" t="s">
        <v>657</v>
      </c>
    </row>
    <row r="11" spans="4:12" ht="12.75" thickBot="1" x14ac:dyDescent="0.3">
      <c r="D11" s="70" t="s">
        <v>104</v>
      </c>
      <c r="E11" s="71">
        <v>74410229611</v>
      </c>
      <c r="F11" s="72">
        <v>197</v>
      </c>
      <c r="G11" s="71" t="s">
        <v>606</v>
      </c>
      <c r="H11" s="71" t="s">
        <v>666</v>
      </c>
      <c r="I11" s="71" t="s">
        <v>668</v>
      </c>
      <c r="J11" s="71">
        <v>1</v>
      </c>
      <c r="K11" s="71" t="s">
        <v>376</v>
      </c>
      <c r="L11" s="71" t="s">
        <v>657</v>
      </c>
    </row>
    <row r="12" spans="4:12" ht="12.75" thickBot="1" x14ac:dyDescent="0.3">
      <c r="D12" s="70" t="s">
        <v>104</v>
      </c>
      <c r="E12" s="71">
        <v>74410229611</v>
      </c>
      <c r="F12" s="72">
        <v>197</v>
      </c>
      <c r="G12" s="71" t="s">
        <v>606</v>
      </c>
      <c r="H12" s="71" t="s">
        <v>666</v>
      </c>
      <c r="I12" s="71" t="s">
        <v>669</v>
      </c>
      <c r="J12" s="71">
        <v>1</v>
      </c>
      <c r="K12" s="71" t="s">
        <v>376</v>
      </c>
      <c r="L12" s="71" t="s">
        <v>657</v>
      </c>
    </row>
    <row r="13" spans="4:12" ht="12.75" thickBot="1" x14ac:dyDescent="0.3">
      <c r="D13" s="70" t="s">
        <v>104</v>
      </c>
      <c r="E13" s="71">
        <v>74410229611</v>
      </c>
      <c r="F13" s="72">
        <v>197</v>
      </c>
      <c r="G13" s="71" t="s">
        <v>606</v>
      </c>
      <c r="H13" s="71" t="s">
        <v>436</v>
      </c>
      <c r="I13" s="71" t="s">
        <v>604</v>
      </c>
      <c r="J13" s="71">
        <v>1</v>
      </c>
      <c r="K13" s="71" t="s">
        <v>376</v>
      </c>
      <c r="L13" s="71" t="s">
        <v>657</v>
      </c>
    </row>
    <row r="14" spans="4:12" ht="12.75" thickBot="1" x14ac:dyDescent="0.3">
      <c r="D14" s="70" t="s">
        <v>104</v>
      </c>
      <c r="E14" s="71">
        <v>74410229611</v>
      </c>
      <c r="F14" s="72">
        <v>197</v>
      </c>
      <c r="G14" s="71" t="s">
        <v>606</v>
      </c>
      <c r="H14" s="71" t="s">
        <v>670</v>
      </c>
      <c r="I14" s="71" t="s">
        <v>671</v>
      </c>
      <c r="J14" s="71">
        <v>13</v>
      </c>
      <c r="K14" s="71" t="s">
        <v>376</v>
      </c>
      <c r="L14" s="71" t="s">
        <v>657</v>
      </c>
    </row>
    <row r="15" spans="4:12" ht="12.75" thickBot="1" x14ac:dyDescent="0.3">
      <c r="D15" s="70" t="s">
        <v>104</v>
      </c>
      <c r="E15" s="71">
        <v>74410229611</v>
      </c>
      <c r="F15" s="72">
        <v>198</v>
      </c>
      <c r="G15" s="71" t="s">
        <v>606</v>
      </c>
      <c r="H15" s="71" t="s">
        <v>609</v>
      </c>
      <c r="I15" s="71" t="s">
        <v>672</v>
      </c>
      <c r="J15" s="71">
        <v>1</v>
      </c>
      <c r="K15" s="71" t="s">
        <v>673</v>
      </c>
      <c r="L15" s="71" t="s">
        <v>657</v>
      </c>
    </row>
    <row r="16" spans="4:12" ht="12.75" thickBot="1" x14ac:dyDescent="0.3">
      <c r="D16" s="70" t="s">
        <v>104</v>
      </c>
      <c r="E16" s="71">
        <v>74410229611</v>
      </c>
      <c r="F16" s="72">
        <v>198</v>
      </c>
      <c r="G16" s="71" t="s">
        <v>606</v>
      </c>
      <c r="H16" s="71" t="s">
        <v>609</v>
      </c>
      <c r="I16" s="76" t="s">
        <v>674</v>
      </c>
      <c r="J16" s="71">
        <v>19</v>
      </c>
      <c r="K16" s="71" t="s">
        <v>673</v>
      </c>
      <c r="L16" s="71" t="s">
        <v>657</v>
      </c>
    </row>
    <row r="17" spans="4:12" ht="12.75" thickBot="1" x14ac:dyDescent="0.3">
      <c r="D17" s="70" t="s">
        <v>104</v>
      </c>
      <c r="E17" s="71">
        <v>74410229611</v>
      </c>
      <c r="F17" s="72">
        <v>199</v>
      </c>
      <c r="G17" s="71" t="s">
        <v>606</v>
      </c>
      <c r="H17" s="71" t="s">
        <v>662</v>
      </c>
      <c r="I17" s="71" t="s">
        <v>604</v>
      </c>
      <c r="J17" s="71">
        <v>1</v>
      </c>
      <c r="K17" s="71" t="s">
        <v>376</v>
      </c>
      <c r="L17" s="71" t="s">
        <v>657</v>
      </c>
    </row>
    <row r="18" spans="4:12" ht="12.75" thickBot="1" x14ac:dyDescent="0.3">
      <c r="D18" s="70" t="s">
        <v>104</v>
      </c>
      <c r="E18" s="71">
        <v>74410229611</v>
      </c>
      <c r="F18" s="72">
        <v>199</v>
      </c>
      <c r="G18" s="71" t="s">
        <v>606</v>
      </c>
      <c r="H18" s="71" t="s">
        <v>675</v>
      </c>
      <c r="I18" s="71" t="s">
        <v>676</v>
      </c>
      <c r="J18" s="71">
        <v>1</v>
      </c>
      <c r="K18" s="71" t="s">
        <v>376</v>
      </c>
      <c r="L18" s="71" t="s">
        <v>657</v>
      </c>
    </row>
    <row r="19" spans="4:12" ht="12.75" thickBot="1" x14ac:dyDescent="0.3">
      <c r="D19" s="70" t="s">
        <v>104</v>
      </c>
      <c r="E19" s="71">
        <v>74410229611</v>
      </c>
      <c r="F19" s="72">
        <v>231</v>
      </c>
      <c r="G19" s="71" t="s">
        <v>606</v>
      </c>
      <c r="H19" s="71" t="s">
        <v>677</v>
      </c>
      <c r="I19" s="71" t="s">
        <v>678</v>
      </c>
      <c r="J19" s="71">
        <v>2</v>
      </c>
      <c r="K19" s="71" t="s">
        <v>679</v>
      </c>
      <c r="L19" s="71" t="s">
        <v>657</v>
      </c>
    </row>
    <row r="20" spans="4:12" ht="12.75" thickBot="1" x14ac:dyDescent="0.3">
      <c r="D20" s="70" t="s">
        <v>104</v>
      </c>
      <c r="E20" s="71">
        <v>74410229611</v>
      </c>
      <c r="F20" s="72">
        <v>231</v>
      </c>
      <c r="G20" s="71" t="s">
        <v>606</v>
      </c>
      <c r="H20" s="71" t="s">
        <v>663</v>
      </c>
      <c r="I20" s="71" t="s">
        <v>680</v>
      </c>
      <c r="J20" s="71">
        <v>8</v>
      </c>
      <c r="K20" s="71" t="s">
        <v>376</v>
      </c>
      <c r="L20" s="71" t="s">
        <v>657</v>
      </c>
    </row>
    <row r="21" spans="4:12" ht="12.75" thickBot="1" x14ac:dyDescent="0.3">
      <c r="D21" s="70" t="s">
        <v>104</v>
      </c>
      <c r="E21" s="71">
        <v>74410229611</v>
      </c>
      <c r="F21" s="72">
        <v>231</v>
      </c>
      <c r="G21" s="71" t="s">
        <v>606</v>
      </c>
      <c r="H21" s="71" t="s">
        <v>609</v>
      </c>
      <c r="I21" s="71" t="s">
        <v>681</v>
      </c>
      <c r="J21" s="71">
        <v>2</v>
      </c>
      <c r="K21" s="71" t="s">
        <v>376</v>
      </c>
      <c r="L21" s="71" t="s">
        <v>657</v>
      </c>
    </row>
    <row r="22" spans="4:12" ht="12.75" thickBot="1" x14ac:dyDescent="0.3">
      <c r="D22" s="70" t="s">
        <v>104</v>
      </c>
      <c r="E22" s="71">
        <v>74410229611</v>
      </c>
      <c r="F22" s="72">
        <v>231</v>
      </c>
      <c r="G22" s="71" t="s">
        <v>606</v>
      </c>
      <c r="H22" s="71" t="s">
        <v>609</v>
      </c>
      <c r="I22" s="71" t="s">
        <v>682</v>
      </c>
      <c r="J22" s="71">
        <v>9</v>
      </c>
      <c r="K22" s="71" t="s">
        <v>376</v>
      </c>
      <c r="L22" s="71" t="s">
        <v>657</v>
      </c>
    </row>
    <row r="23" spans="4:12" ht="12.75" thickBot="1" x14ac:dyDescent="0.3">
      <c r="D23" s="70" t="s">
        <v>104</v>
      </c>
      <c r="E23" s="71">
        <v>74410229611</v>
      </c>
      <c r="F23" s="72">
        <v>231</v>
      </c>
      <c r="G23" s="71" t="s">
        <v>606</v>
      </c>
      <c r="H23" s="71" t="s">
        <v>609</v>
      </c>
      <c r="I23" s="71" t="s">
        <v>683</v>
      </c>
      <c r="J23" s="71">
        <v>1</v>
      </c>
      <c r="K23" s="71" t="s">
        <v>376</v>
      </c>
      <c r="L23" s="71" t="s">
        <v>657</v>
      </c>
    </row>
    <row r="24" spans="4:12" ht="12.75" thickBot="1" x14ac:dyDescent="0.3">
      <c r="D24" s="70" t="s">
        <v>104</v>
      </c>
      <c r="E24" s="71">
        <v>74410229611</v>
      </c>
      <c r="F24" s="72">
        <v>233</v>
      </c>
      <c r="G24" s="71" t="s">
        <v>606</v>
      </c>
      <c r="H24" s="71" t="s">
        <v>677</v>
      </c>
      <c r="I24" s="71" t="s">
        <v>684</v>
      </c>
      <c r="J24" s="71">
        <v>1</v>
      </c>
      <c r="K24" s="71" t="s">
        <v>679</v>
      </c>
      <c r="L24" s="71" t="s">
        <v>657</v>
      </c>
    </row>
    <row r="25" spans="4:12" ht="12.75" thickBot="1" x14ac:dyDescent="0.3">
      <c r="D25" s="70" t="s">
        <v>104</v>
      </c>
      <c r="E25" s="71">
        <v>74410229611</v>
      </c>
      <c r="F25" s="72">
        <v>233</v>
      </c>
      <c r="G25" s="71" t="s">
        <v>606</v>
      </c>
      <c r="H25" s="71" t="s">
        <v>663</v>
      </c>
      <c r="I25" s="71" t="s">
        <v>604</v>
      </c>
      <c r="J25" s="71">
        <v>1</v>
      </c>
      <c r="K25" s="71" t="s">
        <v>376</v>
      </c>
      <c r="L25" s="71" t="s">
        <v>657</v>
      </c>
    </row>
    <row r="26" spans="4:12" ht="12.75" thickBot="1" x14ac:dyDescent="0.3">
      <c r="D26" s="73" t="s">
        <v>104</v>
      </c>
      <c r="E26" s="74">
        <v>74410229611</v>
      </c>
      <c r="F26" s="75">
        <v>233</v>
      </c>
      <c r="G26" s="74" t="s">
        <v>606</v>
      </c>
      <c r="H26" s="74" t="s">
        <v>436</v>
      </c>
      <c r="I26" s="74" t="s">
        <v>604</v>
      </c>
      <c r="J26" s="74">
        <v>1</v>
      </c>
      <c r="K26" s="74" t="s">
        <v>376</v>
      </c>
      <c r="L26" s="71" t="s">
        <v>657</v>
      </c>
    </row>
    <row r="27" spans="4:12" ht="13.5" thickTop="1" thickBot="1" x14ac:dyDescent="0.3">
      <c r="D27" s="70" t="s">
        <v>104</v>
      </c>
      <c r="E27" s="71">
        <v>74410229611</v>
      </c>
      <c r="F27" s="72">
        <v>197</v>
      </c>
      <c r="G27" s="71" t="s">
        <v>685</v>
      </c>
      <c r="H27" s="71" t="s">
        <v>686</v>
      </c>
      <c r="I27" s="71"/>
      <c r="J27" s="71">
        <v>1</v>
      </c>
      <c r="K27" s="71" t="s">
        <v>687</v>
      </c>
      <c r="L27" s="71" t="s">
        <v>376</v>
      </c>
    </row>
    <row r="28" spans="4:12" ht="12.75" thickBot="1" x14ac:dyDescent="0.3">
      <c r="D28" s="70" t="s">
        <v>104</v>
      </c>
      <c r="E28" s="71">
        <v>74410229611</v>
      </c>
      <c r="F28" s="72">
        <v>218</v>
      </c>
      <c r="G28" s="71" t="s">
        <v>606</v>
      </c>
      <c r="H28" s="71" t="s">
        <v>658</v>
      </c>
      <c r="I28" s="71" t="s">
        <v>692</v>
      </c>
      <c r="J28" s="71">
        <v>3</v>
      </c>
      <c r="K28" s="71" t="s">
        <v>679</v>
      </c>
      <c r="L28" s="71" t="s">
        <v>657</v>
      </c>
    </row>
    <row r="29" spans="4:12" ht="12.75" thickBot="1" x14ac:dyDescent="0.3">
      <c r="D29" s="70" t="s">
        <v>104</v>
      </c>
      <c r="E29" s="71">
        <v>74410229611</v>
      </c>
      <c r="F29" s="72">
        <v>218</v>
      </c>
      <c r="G29" s="71" t="s">
        <v>606</v>
      </c>
      <c r="H29" s="71" t="s">
        <v>663</v>
      </c>
      <c r="I29" s="71" t="s">
        <v>693</v>
      </c>
      <c r="J29" s="71">
        <v>5</v>
      </c>
      <c r="K29" s="71" t="s">
        <v>376</v>
      </c>
      <c r="L29" s="71" t="s">
        <v>657</v>
      </c>
    </row>
    <row r="30" spans="4:12" ht="12.75" thickBot="1" x14ac:dyDescent="0.3">
      <c r="D30" s="70" t="s">
        <v>104</v>
      </c>
      <c r="E30" s="71">
        <v>74410229611</v>
      </c>
      <c r="F30" s="72">
        <v>218</v>
      </c>
      <c r="G30" s="71" t="s">
        <v>606</v>
      </c>
      <c r="H30" s="71" t="s">
        <v>609</v>
      </c>
      <c r="I30" s="71" t="s">
        <v>694</v>
      </c>
      <c r="J30" s="71">
        <v>1</v>
      </c>
      <c r="K30" s="71" t="s">
        <v>673</v>
      </c>
      <c r="L30" s="71" t="s">
        <v>657</v>
      </c>
    </row>
    <row r="31" spans="4:12" ht="12.75" thickBot="1" x14ac:dyDescent="0.3">
      <c r="D31" s="70" t="s">
        <v>104</v>
      </c>
      <c r="E31" s="71">
        <v>74410229611</v>
      </c>
      <c r="F31" s="72">
        <v>218</v>
      </c>
      <c r="G31" s="71" t="s">
        <v>606</v>
      </c>
      <c r="H31" s="71" t="s">
        <v>609</v>
      </c>
      <c r="I31" s="71" t="s">
        <v>695</v>
      </c>
      <c r="J31" s="71">
        <v>2</v>
      </c>
      <c r="K31" s="71" t="s">
        <v>673</v>
      </c>
      <c r="L31" s="71" t="s">
        <v>657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A9D2B-6444-4D99-914E-AB97CD37B66B}">
  <dimension ref="B3:N19"/>
  <sheetViews>
    <sheetView workbookViewId="0">
      <selection activeCell="J26" sqref="J26"/>
    </sheetView>
  </sheetViews>
  <sheetFormatPr baseColWidth="10" defaultRowHeight="12" x14ac:dyDescent="0.25"/>
  <cols>
    <col min="5" max="5" width="17" customWidth="1"/>
    <col min="8" max="8" width="17.33203125" customWidth="1"/>
    <col min="9" max="9" width="26.5" customWidth="1"/>
    <col min="10" max="10" width="35.1640625" customWidth="1"/>
    <col min="12" max="12" width="26.33203125" customWidth="1"/>
  </cols>
  <sheetData>
    <row r="3" spans="2:14" ht="31.5" x14ac:dyDescent="0.25">
      <c r="B3" s="64" t="s">
        <v>635</v>
      </c>
      <c r="C3" s="64" t="s">
        <v>634</v>
      </c>
      <c r="D3" s="64" t="s">
        <v>633</v>
      </c>
      <c r="E3" s="63" t="s">
        <v>632</v>
      </c>
      <c r="F3" s="62" t="s">
        <v>2</v>
      </c>
      <c r="G3" s="62" t="s">
        <v>1</v>
      </c>
      <c r="H3" s="62" t="s">
        <v>631</v>
      </c>
      <c r="I3" s="62" t="s">
        <v>630</v>
      </c>
      <c r="J3" s="62" t="s">
        <v>629</v>
      </c>
      <c r="K3" s="62" t="s">
        <v>628</v>
      </c>
      <c r="L3" s="62" t="s">
        <v>627</v>
      </c>
      <c r="M3" s="62" t="s">
        <v>626</v>
      </c>
      <c r="N3" s="62" t="s">
        <v>625</v>
      </c>
    </row>
    <row r="4" spans="2:14" ht="15.75" x14ac:dyDescent="0.25">
      <c r="B4" s="60">
        <v>2</v>
      </c>
      <c r="C4" s="60">
        <v>3775</v>
      </c>
      <c r="D4" s="60" t="s">
        <v>104</v>
      </c>
      <c r="E4" s="61">
        <v>731242210179</v>
      </c>
      <c r="F4" s="60">
        <v>52</v>
      </c>
      <c r="G4" s="60" t="s">
        <v>620</v>
      </c>
      <c r="H4" s="60" t="s">
        <v>606</v>
      </c>
      <c r="I4" s="60" t="s">
        <v>617</v>
      </c>
      <c r="J4" s="60" t="s">
        <v>624</v>
      </c>
      <c r="K4" s="60">
        <v>10</v>
      </c>
      <c r="L4" s="60" t="s">
        <v>603</v>
      </c>
      <c r="M4" s="60" t="s">
        <v>602</v>
      </c>
      <c r="N4" s="60" t="s">
        <v>601</v>
      </c>
    </row>
    <row r="5" spans="2:14" ht="15.75" x14ac:dyDescent="0.25">
      <c r="B5" s="60">
        <v>2</v>
      </c>
      <c r="C5" s="60">
        <v>3775</v>
      </c>
      <c r="D5" s="60" t="s">
        <v>104</v>
      </c>
      <c r="E5" s="61">
        <v>731242210179</v>
      </c>
      <c r="F5" s="60">
        <v>52</v>
      </c>
      <c r="G5" s="60" t="s">
        <v>620</v>
      </c>
      <c r="H5" s="60" t="s">
        <v>606</v>
      </c>
      <c r="I5" s="60" t="s">
        <v>617</v>
      </c>
      <c r="J5" s="60" t="s">
        <v>616</v>
      </c>
      <c r="K5" s="60">
        <v>20</v>
      </c>
      <c r="L5" s="60" t="s">
        <v>603</v>
      </c>
      <c r="M5" s="60" t="s">
        <v>602</v>
      </c>
      <c r="N5" s="60" t="s">
        <v>601</v>
      </c>
    </row>
    <row r="6" spans="2:14" ht="15.75" x14ac:dyDescent="0.25">
      <c r="B6" s="60">
        <v>2</v>
      </c>
      <c r="C6" s="60">
        <v>3775</v>
      </c>
      <c r="D6" s="60" t="s">
        <v>104</v>
      </c>
      <c r="E6" s="61">
        <v>731242210179</v>
      </c>
      <c r="F6" s="60">
        <v>52</v>
      </c>
      <c r="G6" s="60" t="s">
        <v>620</v>
      </c>
      <c r="H6" s="60" t="s">
        <v>606</v>
      </c>
      <c r="I6" s="60" t="s">
        <v>611</v>
      </c>
      <c r="J6" s="60" t="s">
        <v>610</v>
      </c>
      <c r="K6" s="60">
        <v>21</v>
      </c>
      <c r="L6" s="60" t="s">
        <v>603</v>
      </c>
      <c r="M6" s="60" t="s">
        <v>602</v>
      </c>
      <c r="N6" s="60" t="s">
        <v>601</v>
      </c>
    </row>
    <row r="7" spans="2:14" ht="15.75" x14ac:dyDescent="0.25">
      <c r="B7" s="60">
        <v>2</v>
      </c>
      <c r="C7" s="60">
        <v>3775</v>
      </c>
      <c r="D7" s="60" t="s">
        <v>104</v>
      </c>
      <c r="E7" s="61">
        <v>731242210179</v>
      </c>
      <c r="F7" s="60">
        <v>52</v>
      </c>
      <c r="G7" s="60" t="s">
        <v>620</v>
      </c>
      <c r="H7" s="60" t="s">
        <v>606</v>
      </c>
      <c r="I7" s="60" t="s">
        <v>605</v>
      </c>
      <c r="J7" s="60" t="s">
        <v>623</v>
      </c>
      <c r="K7" s="60">
        <v>196</v>
      </c>
      <c r="L7" s="60" t="s">
        <v>603</v>
      </c>
      <c r="M7" s="60" t="s">
        <v>602</v>
      </c>
      <c r="N7" s="60" t="s">
        <v>601</v>
      </c>
    </row>
    <row r="8" spans="2:14" ht="15.75" x14ac:dyDescent="0.25">
      <c r="B8" s="60">
        <v>2</v>
      </c>
      <c r="C8" s="60">
        <v>3775</v>
      </c>
      <c r="D8" s="60" t="s">
        <v>104</v>
      </c>
      <c r="E8" s="61">
        <v>731242210179</v>
      </c>
      <c r="F8" s="60">
        <v>52</v>
      </c>
      <c r="G8" s="60" t="s">
        <v>620</v>
      </c>
      <c r="H8" s="60" t="s">
        <v>606</v>
      </c>
      <c r="I8" s="60" t="s">
        <v>605</v>
      </c>
      <c r="J8" s="60" t="s">
        <v>622</v>
      </c>
      <c r="K8" s="60">
        <v>43</v>
      </c>
      <c r="L8" s="60" t="s">
        <v>603</v>
      </c>
      <c r="M8" s="60" t="s">
        <v>602</v>
      </c>
      <c r="N8" s="60" t="s">
        <v>601</v>
      </c>
    </row>
    <row r="9" spans="2:14" ht="15.75" x14ac:dyDescent="0.25">
      <c r="B9" s="60">
        <v>2</v>
      </c>
      <c r="C9" s="60">
        <v>3775</v>
      </c>
      <c r="D9" s="60" t="s">
        <v>104</v>
      </c>
      <c r="E9" s="61">
        <v>731242210179</v>
      </c>
      <c r="F9" s="60">
        <v>52</v>
      </c>
      <c r="G9" s="60" t="s">
        <v>620</v>
      </c>
      <c r="H9" s="60" t="s">
        <v>606</v>
      </c>
      <c r="I9" s="60" t="s">
        <v>614</v>
      </c>
      <c r="J9" s="60" t="s">
        <v>621</v>
      </c>
      <c r="K9" s="60">
        <v>11</v>
      </c>
      <c r="L9" s="60" t="s">
        <v>603</v>
      </c>
      <c r="M9" s="60" t="s">
        <v>602</v>
      </c>
      <c r="N9" s="60" t="s">
        <v>601</v>
      </c>
    </row>
    <row r="10" spans="2:14" ht="15.75" x14ac:dyDescent="0.25">
      <c r="B10" s="60">
        <v>2</v>
      </c>
      <c r="C10" s="60">
        <v>3775</v>
      </c>
      <c r="D10" s="60" t="s">
        <v>104</v>
      </c>
      <c r="E10" s="61">
        <v>731242210179</v>
      </c>
      <c r="F10" s="60">
        <v>52</v>
      </c>
      <c r="G10" s="60" t="s">
        <v>620</v>
      </c>
      <c r="H10" s="60" t="s">
        <v>606</v>
      </c>
      <c r="I10" s="60" t="s">
        <v>609</v>
      </c>
      <c r="J10" s="60" t="s">
        <v>615</v>
      </c>
      <c r="K10" s="60">
        <v>25</v>
      </c>
      <c r="L10" s="60" t="s">
        <v>603</v>
      </c>
      <c r="M10" s="60" t="s">
        <v>602</v>
      </c>
      <c r="N10" s="60" t="s">
        <v>601</v>
      </c>
    </row>
    <row r="11" spans="2:14" ht="15.75" x14ac:dyDescent="0.25">
      <c r="B11" s="60">
        <v>2</v>
      </c>
      <c r="C11" s="60">
        <v>3775</v>
      </c>
      <c r="D11" s="60" t="s">
        <v>104</v>
      </c>
      <c r="E11" s="61">
        <v>731242210179</v>
      </c>
      <c r="F11" s="60">
        <v>52</v>
      </c>
      <c r="G11" s="60" t="s">
        <v>620</v>
      </c>
      <c r="H11" s="60" t="s">
        <v>606</v>
      </c>
      <c r="I11" s="60" t="s">
        <v>609</v>
      </c>
      <c r="J11" s="60" t="s">
        <v>619</v>
      </c>
      <c r="K11" s="60">
        <v>46</v>
      </c>
      <c r="L11" s="60" t="s">
        <v>603</v>
      </c>
      <c r="M11" s="60" t="s">
        <v>602</v>
      </c>
      <c r="N11" s="60" t="s">
        <v>601</v>
      </c>
    </row>
    <row r="12" spans="2:14" ht="15.75" x14ac:dyDescent="0.25">
      <c r="B12" s="60">
        <v>2</v>
      </c>
      <c r="C12" s="60">
        <v>3775</v>
      </c>
      <c r="D12" s="60" t="s">
        <v>104</v>
      </c>
      <c r="E12" s="61">
        <v>731242210179</v>
      </c>
      <c r="F12" s="60">
        <v>241</v>
      </c>
      <c r="G12" s="60" t="s">
        <v>607</v>
      </c>
      <c r="H12" s="60" t="s">
        <v>606</v>
      </c>
      <c r="I12" s="60" t="s">
        <v>617</v>
      </c>
      <c r="J12" s="60" t="s">
        <v>618</v>
      </c>
      <c r="K12" s="60">
        <v>19</v>
      </c>
      <c r="L12" s="60" t="s">
        <v>603</v>
      </c>
      <c r="M12" s="60" t="s">
        <v>602</v>
      </c>
      <c r="N12" s="60" t="s">
        <v>601</v>
      </c>
    </row>
    <row r="13" spans="2:14" ht="15.75" x14ac:dyDescent="0.25">
      <c r="B13" s="60">
        <v>2</v>
      </c>
      <c r="C13" s="60">
        <v>3775</v>
      </c>
      <c r="D13" s="60" t="s">
        <v>104</v>
      </c>
      <c r="E13" s="61">
        <v>731242210179</v>
      </c>
      <c r="F13" s="60">
        <v>241</v>
      </c>
      <c r="G13" s="60" t="s">
        <v>607</v>
      </c>
      <c r="H13" s="60" t="s">
        <v>606</v>
      </c>
      <c r="I13" s="60" t="s">
        <v>617</v>
      </c>
      <c r="J13" s="60" t="s">
        <v>616</v>
      </c>
      <c r="K13" s="60">
        <v>17</v>
      </c>
      <c r="L13" s="60" t="s">
        <v>603</v>
      </c>
      <c r="M13" s="60" t="s">
        <v>602</v>
      </c>
      <c r="N13" s="60" t="s">
        <v>601</v>
      </c>
    </row>
    <row r="14" spans="2:14" ht="15.75" x14ac:dyDescent="0.25">
      <c r="B14" s="60">
        <v>2</v>
      </c>
      <c r="C14" s="60">
        <v>3775</v>
      </c>
      <c r="D14" s="60" t="s">
        <v>104</v>
      </c>
      <c r="E14" s="61">
        <v>731242210179</v>
      </c>
      <c r="F14" s="60">
        <v>241</v>
      </c>
      <c r="G14" s="60" t="s">
        <v>607</v>
      </c>
      <c r="H14" s="60" t="s">
        <v>606</v>
      </c>
      <c r="I14" s="60" t="s">
        <v>609</v>
      </c>
      <c r="J14" s="60" t="s">
        <v>615</v>
      </c>
      <c r="K14" s="60">
        <v>31</v>
      </c>
      <c r="L14" s="60" t="s">
        <v>603</v>
      </c>
      <c r="M14" s="60" t="s">
        <v>602</v>
      </c>
      <c r="N14" s="60" t="s">
        <v>601</v>
      </c>
    </row>
    <row r="15" spans="2:14" ht="15.75" x14ac:dyDescent="0.25">
      <c r="B15" s="60">
        <v>2</v>
      </c>
      <c r="C15" s="60">
        <v>3775</v>
      </c>
      <c r="D15" s="60" t="s">
        <v>104</v>
      </c>
      <c r="E15" s="61">
        <v>731242210179</v>
      </c>
      <c r="F15" s="60">
        <v>241</v>
      </c>
      <c r="G15" s="60" t="s">
        <v>607</v>
      </c>
      <c r="H15" s="60" t="s">
        <v>606</v>
      </c>
      <c r="I15" s="60" t="s">
        <v>614</v>
      </c>
      <c r="J15" s="60" t="s">
        <v>613</v>
      </c>
      <c r="K15" s="60">
        <v>102</v>
      </c>
      <c r="L15" s="60" t="s">
        <v>603</v>
      </c>
      <c r="M15" s="60" t="s">
        <v>602</v>
      </c>
      <c r="N15" s="60" t="s">
        <v>601</v>
      </c>
    </row>
    <row r="16" spans="2:14" ht="15.75" x14ac:dyDescent="0.25">
      <c r="B16" s="60">
        <v>2</v>
      </c>
      <c r="C16" s="60">
        <v>3775</v>
      </c>
      <c r="D16" s="60" t="s">
        <v>104</v>
      </c>
      <c r="E16" s="61">
        <v>731242210179</v>
      </c>
      <c r="F16" s="60">
        <v>241</v>
      </c>
      <c r="G16" s="60" t="s">
        <v>607</v>
      </c>
      <c r="H16" s="60" t="s">
        <v>606</v>
      </c>
      <c r="I16" s="60" t="s">
        <v>605</v>
      </c>
      <c r="J16" s="60" t="s">
        <v>612</v>
      </c>
      <c r="K16" s="60">
        <v>205</v>
      </c>
      <c r="L16" s="60" t="s">
        <v>603</v>
      </c>
      <c r="M16" s="60" t="s">
        <v>602</v>
      </c>
      <c r="N16" s="60" t="s">
        <v>601</v>
      </c>
    </row>
    <row r="17" spans="2:14" ht="15.75" x14ac:dyDescent="0.25">
      <c r="B17" s="60">
        <v>2</v>
      </c>
      <c r="C17" s="60">
        <v>3775</v>
      </c>
      <c r="D17" s="60" t="s">
        <v>104</v>
      </c>
      <c r="E17" s="61">
        <v>731242210179</v>
      </c>
      <c r="F17" s="60">
        <v>241</v>
      </c>
      <c r="G17" s="60" t="s">
        <v>607</v>
      </c>
      <c r="H17" s="60" t="s">
        <v>606</v>
      </c>
      <c r="I17" s="60" t="s">
        <v>611</v>
      </c>
      <c r="J17" s="60" t="s">
        <v>610</v>
      </c>
      <c r="K17" s="60">
        <v>19</v>
      </c>
      <c r="L17" s="60" t="s">
        <v>603</v>
      </c>
      <c r="M17" s="60" t="s">
        <v>602</v>
      </c>
      <c r="N17" s="60" t="s">
        <v>601</v>
      </c>
    </row>
    <row r="18" spans="2:14" ht="15.75" x14ac:dyDescent="0.25">
      <c r="B18" s="60">
        <v>2</v>
      </c>
      <c r="C18" s="60">
        <v>3775</v>
      </c>
      <c r="D18" s="60" t="s">
        <v>104</v>
      </c>
      <c r="E18" s="61">
        <v>731242210179</v>
      </c>
      <c r="F18" s="60">
        <v>249</v>
      </c>
      <c r="G18" s="60" t="s">
        <v>607</v>
      </c>
      <c r="H18" s="60" t="s">
        <v>606</v>
      </c>
      <c r="I18" s="60" t="s">
        <v>609</v>
      </c>
      <c r="J18" s="60" t="s">
        <v>608</v>
      </c>
      <c r="K18" s="60">
        <v>1</v>
      </c>
      <c r="L18" s="60" t="s">
        <v>603</v>
      </c>
      <c r="M18" s="60" t="s">
        <v>602</v>
      </c>
      <c r="N18" s="60" t="s">
        <v>601</v>
      </c>
    </row>
    <row r="19" spans="2:14" ht="15.75" x14ac:dyDescent="0.25">
      <c r="B19" s="60">
        <v>2</v>
      </c>
      <c r="C19" s="60">
        <v>3775</v>
      </c>
      <c r="D19" s="60" t="s">
        <v>104</v>
      </c>
      <c r="E19" s="61">
        <v>731242210179</v>
      </c>
      <c r="F19" s="60">
        <v>249</v>
      </c>
      <c r="G19" s="60" t="s">
        <v>607</v>
      </c>
      <c r="H19" s="60" t="s">
        <v>606</v>
      </c>
      <c r="I19" s="60" t="s">
        <v>605</v>
      </c>
      <c r="J19" s="60" t="s">
        <v>604</v>
      </c>
      <c r="K19" s="60">
        <v>5</v>
      </c>
      <c r="L19" s="60" t="s">
        <v>603</v>
      </c>
      <c r="M19" s="60" t="s">
        <v>602</v>
      </c>
      <c r="N19" s="60" t="s">
        <v>601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8D203-57B2-4114-944F-66543CDEF9BA}">
  <dimension ref="B1:Y13"/>
  <sheetViews>
    <sheetView workbookViewId="0">
      <selection activeCell="G8" sqref="G8"/>
    </sheetView>
  </sheetViews>
  <sheetFormatPr baseColWidth="10" defaultRowHeight="12" x14ac:dyDescent="0.25"/>
  <cols>
    <col min="4" max="4" width="16.1640625" customWidth="1"/>
    <col min="5" max="16" width="4.83203125" customWidth="1"/>
    <col min="17" max="17" width="12.33203125" customWidth="1"/>
    <col min="18" max="18" width="17.5" customWidth="1"/>
    <col min="19" max="19" width="14.1640625" customWidth="1"/>
    <col min="20" max="20" width="8" customWidth="1"/>
    <col min="21" max="21" width="13.33203125" customWidth="1"/>
    <col min="22" max="22" width="26.5" customWidth="1"/>
    <col min="23" max="23" width="13.83203125" customWidth="1"/>
    <col min="24" max="24" width="4.83203125" customWidth="1"/>
  </cols>
  <sheetData>
    <row r="1" spans="2:25" ht="47.25" x14ac:dyDescent="0.25">
      <c r="B1" s="13" t="s">
        <v>216</v>
      </c>
      <c r="C1" s="14" t="s">
        <v>217</v>
      </c>
      <c r="D1" s="15" t="s">
        <v>2</v>
      </c>
      <c r="E1" s="16" t="s">
        <v>218</v>
      </c>
      <c r="F1" s="14" t="s">
        <v>219</v>
      </c>
      <c r="G1" s="15" t="s">
        <v>220</v>
      </c>
      <c r="H1" s="15" t="s">
        <v>221</v>
      </c>
      <c r="I1" s="15" t="s">
        <v>222</v>
      </c>
      <c r="J1" s="17" t="s">
        <v>102</v>
      </c>
      <c r="K1" s="15" t="s">
        <v>223</v>
      </c>
      <c r="L1" s="18" t="s">
        <v>92</v>
      </c>
      <c r="M1" s="19" t="s">
        <v>4</v>
      </c>
      <c r="N1" s="19" t="s">
        <v>224</v>
      </c>
      <c r="O1" s="19" t="s">
        <v>93</v>
      </c>
      <c r="P1" s="19" t="s">
        <v>94</v>
      </c>
      <c r="Q1" s="19" t="s">
        <v>95</v>
      </c>
      <c r="R1" s="19" t="s">
        <v>96</v>
      </c>
      <c r="S1" s="19" t="s">
        <v>97</v>
      </c>
      <c r="T1" s="19" t="s">
        <v>98</v>
      </c>
      <c r="U1" s="19" t="s">
        <v>5</v>
      </c>
      <c r="V1" s="19" t="s">
        <v>225</v>
      </c>
      <c r="W1" s="19" t="s">
        <v>226</v>
      </c>
      <c r="X1" s="19" t="s">
        <v>100</v>
      </c>
      <c r="Y1" s="20" t="s">
        <v>86</v>
      </c>
    </row>
    <row r="2" spans="2:25" x14ac:dyDescent="0.25">
      <c r="B2" s="21" t="s">
        <v>240</v>
      </c>
      <c r="C2" s="22"/>
      <c r="D2" s="23" t="s">
        <v>241</v>
      </c>
      <c r="E2" s="12" t="s">
        <v>9</v>
      </c>
      <c r="F2" s="22" t="s">
        <v>242</v>
      </c>
      <c r="G2" s="24">
        <v>1</v>
      </c>
      <c r="H2" s="23" t="s">
        <v>239</v>
      </c>
      <c r="I2" s="22"/>
      <c r="J2" s="22" t="s">
        <v>243</v>
      </c>
      <c r="K2" s="22"/>
      <c r="L2" s="25" t="s">
        <v>106</v>
      </c>
      <c r="M2" s="22" t="s">
        <v>107</v>
      </c>
      <c r="N2" s="22"/>
      <c r="O2" s="22"/>
      <c r="P2" s="22"/>
      <c r="Q2" s="22">
        <v>1</v>
      </c>
      <c r="R2" s="22"/>
      <c r="S2" s="22"/>
      <c r="T2" s="22">
        <v>1</v>
      </c>
      <c r="U2" s="22"/>
      <c r="V2" s="22"/>
      <c r="W2" s="22" t="s">
        <v>244</v>
      </c>
      <c r="X2" s="22"/>
      <c r="Y2" s="22"/>
    </row>
    <row r="3" spans="2:25" x14ac:dyDescent="0.25">
      <c r="B3" s="26" t="s">
        <v>12</v>
      </c>
      <c r="C3" s="27" t="s">
        <v>8</v>
      </c>
      <c r="D3" s="27" t="s">
        <v>13</v>
      </c>
      <c r="E3" s="12" t="s">
        <v>227</v>
      </c>
      <c r="F3" s="28" t="s">
        <v>236</v>
      </c>
      <c r="G3" s="29">
        <v>1</v>
      </c>
      <c r="H3" s="27" t="s">
        <v>245</v>
      </c>
      <c r="I3" s="27" t="s">
        <v>238</v>
      </c>
      <c r="J3" s="28" t="s">
        <v>243</v>
      </c>
      <c r="K3" s="27" t="s">
        <v>246</v>
      </c>
      <c r="L3" s="30" t="s">
        <v>106</v>
      </c>
      <c r="M3" s="28" t="s">
        <v>107</v>
      </c>
      <c r="N3" s="28"/>
      <c r="O3" s="28"/>
      <c r="P3" s="28"/>
      <c r="Q3" s="28">
        <v>1</v>
      </c>
      <c r="R3" s="28"/>
      <c r="S3" s="28"/>
      <c r="T3" s="28">
        <v>1</v>
      </c>
      <c r="U3" s="28"/>
      <c r="V3" s="28"/>
      <c r="W3" s="28" t="s">
        <v>247</v>
      </c>
      <c r="X3" s="28"/>
      <c r="Y3" s="28"/>
    </row>
    <row r="4" spans="2:25" x14ac:dyDescent="0.25">
      <c r="B4" s="21" t="s">
        <v>22</v>
      </c>
      <c r="C4" s="23" t="s">
        <v>23</v>
      </c>
      <c r="D4" s="23" t="s">
        <v>24</v>
      </c>
      <c r="E4" s="31" t="s">
        <v>9</v>
      </c>
      <c r="F4" s="22" t="s">
        <v>232</v>
      </c>
      <c r="G4" s="24">
        <v>1</v>
      </c>
      <c r="H4" s="23" t="s">
        <v>249</v>
      </c>
      <c r="I4" s="23" t="s">
        <v>250</v>
      </c>
      <c r="J4" s="22" t="s">
        <v>163</v>
      </c>
      <c r="K4" s="23" t="s">
        <v>233</v>
      </c>
      <c r="L4" s="22" t="s">
        <v>251</v>
      </c>
      <c r="M4" s="22" t="s">
        <v>252</v>
      </c>
      <c r="N4" s="22"/>
      <c r="O4" s="22"/>
      <c r="P4" s="22">
        <v>1</v>
      </c>
      <c r="Q4" s="22">
        <v>1</v>
      </c>
      <c r="R4" s="22"/>
      <c r="S4" s="22"/>
      <c r="T4" s="22">
        <v>15</v>
      </c>
      <c r="U4" s="22" t="s">
        <v>10</v>
      </c>
      <c r="V4" s="22" t="s">
        <v>211</v>
      </c>
      <c r="W4" s="22" t="s">
        <v>253</v>
      </c>
      <c r="X4" s="22">
        <v>1</v>
      </c>
      <c r="Y4" s="22" t="s">
        <v>73</v>
      </c>
    </row>
    <row r="5" spans="2:25" ht="24" x14ac:dyDescent="0.25">
      <c r="B5" s="21" t="s">
        <v>53</v>
      </c>
      <c r="C5" s="22"/>
      <c r="D5" s="23" t="s">
        <v>54</v>
      </c>
      <c r="E5" s="12" t="s">
        <v>110</v>
      </c>
      <c r="F5" s="22" t="s">
        <v>232</v>
      </c>
      <c r="G5" s="22" t="s">
        <v>229</v>
      </c>
      <c r="H5" s="23" t="s">
        <v>254</v>
      </c>
      <c r="I5" s="22"/>
      <c r="J5" s="22" t="s">
        <v>255</v>
      </c>
      <c r="K5" s="22"/>
      <c r="L5" s="32" t="s">
        <v>256</v>
      </c>
      <c r="M5" s="22" t="s">
        <v>107</v>
      </c>
      <c r="N5" s="22"/>
      <c r="O5" s="22"/>
      <c r="P5" s="22"/>
      <c r="Q5" s="22">
        <v>1</v>
      </c>
      <c r="R5" s="22"/>
      <c r="S5" s="22"/>
      <c r="T5" s="22">
        <v>4</v>
      </c>
      <c r="U5" s="22"/>
      <c r="V5" s="22"/>
      <c r="W5" s="23" t="s">
        <v>29</v>
      </c>
      <c r="X5" s="22"/>
      <c r="Y5" s="22" t="s">
        <v>66</v>
      </c>
    </row>
    <row r="6" spans="2:25" x14ac:dyDescent="0.25">
      <c r="B6" s="21" t="s">
        <v>56</v>
      </c>
      <c r="C6" s="22"/>
      <c r="D6" s="23" t="s">
        <v>57</v>
      </c>
      <c r="E6" s="12" t="s">
        <v>110</v>
      </c>
      <c r="F6" s="22" t="s">
        <v>232</v>
      </c>
      <c r="G6" s="24" t="s">
        <v>235</v>
      </c>
      <c r="H6" s="23" t="s">
        <v>257</v>
      </c>
      <c r="I6" s="22"/>
      <c r="J6" s="22" t="s">
        <v>108</v>
      </c>
      <c r="K6" s="22"/>
      <c r="L6" s="25" t="s">
        <v>106</v>
      </c>
      <c r="M6" s="22" t="s">
        <v>107</v>
      </c>
      <c r="N6" s="22"/>
      <c r="O6" s="22"/>
      <c r="P6" s="22"/>
      <c r="Q6" s="22">
        <v>1</v>
      </c>
      <c r="R6" s="22"/>
      <c r="S6" s="22"/>
      <c r="T6" s="22">
        <v>1</v>
      </c>
      <c r="U6" s="22"/>
      <c r="V6" s="22"/>
      <c r="W6" s="22" t="s">
        <v>258</v>
      </c>
      <c r="X6" s="22"/>
      <c r="Y6" s="22"/>
    </row>
    <row r="7" spans="2:25" x14ac:dyDescent="0.25">
      <c r="B7" s="26" t="s">
        <v>46</v>
      </c>
      <c r="C7" s="28"/>
      <c r="D7" s="27" t="s">
        <v>47</v>
      </c>
      <c r="E7" s="11" t="s">
        <v>110</v>
      </c>
      <c r="F7" s="28" t="s">
        <v>242</v>
      </c>
      <c r="G7" s="29">
        <v>1</v>
      </c>
      <c r="H7" s="27" t="s">
        <v>248</v>
      </c>
      <c r="I7" s="28"/>
      <c r="J7" s="28" t="s">
        <v>259</v>
      </c>
      <c r="K7" s="28"/>
      <c r="L7" s="30" t="s">
        <v>106</v>
      </c>
      <c r="M7" s="28" t="s">
        <v>107</v>
      </c>
      <c r="N7" s="28"/>
      <c r="O7" s="28"/>
      <c r="P7" s="28"/>
      <c r="Q7" s="28">
        <v>1</v>
      </c>
      <c r="R7" s="28"/>
      <c r="S7" s="28"/>
      <c r="T7" s="28">
        <v>1</v>
      </c>
      <c r="U7" s="28" t="s">
        <v>10</v>
      </c>
      <c r="V7" s="28"/>
      <c r="W7" s="28" t="s">
        <v>260</v>
      </c>
      <c r="X7" s="28"/>
      <c r="Y7" s="28" t="s">
        <v>74</v>
      </c>
    </row>
    <row r="8" spans="2:25" x14ac:dyDescent="0.25">
      <c r="B8" s="21" t="s">
        <v>77</v>
      </c>
      <c r="C8" s="23" t="s">
        <v>78</v>
      </c>
      <c r="D8" s="23" t="s">
        <v>79</v>
      </c>
      <c r="E8" s="33" t="s">
        <v>110</v>
      </c>
      <c r="F8" s="22" t="s">
        <v>236</v>
      </c>
      <c r="G8" s="24">
        <v>1</v>
      </c>
      <c r="H8" s="23" t="s">
        <v>262</v>
      </c>
      <c r="I8" s="23" t="s">
        <v>250</v>
      </c>
      <c r="J8" s="22"/>
      <c r="K8" s="23" t="s">
        <v>246</v>
      </c>
      <c r="L8" s="23" t="s">
        <v>106</v>
      </c>
      <c r="M8" s="23" t="s">
        <v>107</v>
      </c>
      <c r="N8" s="22"/>
      <c r="O8" s="22"/>
      <c r="P8" s="22"/>
      <c r="Q8" s="22">
        <v>1</v>
      </c>
      <c r="R8" s="22"/>
      <c r="S8" s="22"/>
      <c r="T8" s="22">
        <v>3</v>
      </c>
      <c r="U8" s="22" t="s">
        <v>10</v>
      </c>
      <c r="V8" s="22"/>
      <c r="W8" s="22" t="s">
        <v>263</v>
      </c>
      <c r="X8" s="22"/>
      <c r="Y8" s="22" t="s">
        <v>82</v>
      </c>
    </row>
    <row r="9" spans="2:25" x14ac:dyDescent="0.25">
      <c r="B9" s="26" t="s">
        <v>59</v>
      </c>
      <c r="C9" s="28"/>
      <c r="D9" s="27" t="s">
        <v>60</v>
      </c>
      <c r="E9" s="12" t="s">
        <v>110</v>
      </c>
      <c r="F9" s="28" t="s">
        <v>104</v>
      </c>
      <c r="G9" s="29">
        <v>1</v>
      </c>
      <c r="H9" s="27" t="s">
        <v>248</v>
      </c>
      <c r="I9" s="28"/>
      <c r="J9" s="28" t="s">
        <v>261</v>
      </c>
      <c r="K9" s="28"/>
      <c r="L9" s="30" t="s">
        <v>106</v>
      </c>
      <c r="M9" s="28" t="s">
        <v>107</v>
      </c>
      <c r="N9" s="28"/>
      <c r="O9" s="28"/>
      <c r="P9" s="28">
        <v>1</v>
      </c>
      <c r="Q9" s="28">
        <v>1</v>
      </c>
      <c r="R9" s="28"/>
      <c r="S9" s="28">
        <v>4</v>
      </c>
      <c r="T9" s="28">
        <v>6</v>
      </c>
      <c r="U9" s="28" t="s">
        <v>10</v>
      </c>
      <c r="V9" s="28" t="s">
        <v>213</v>
      </c>
      <c r="W9" s="28" t="s">
        <v>264</v>
      </c>
      <c r="X9" s="28">
        <v>1</v>
      </c>
      <c r="Y9" s="28" t="s">
        <v>70</v>
      </c>
    </row>
    <row r="10" spans="2:25" x14ac:dyDescent="0.25">
      <c r="B10" s="21" t="s">
        <v>34</v>
      </c>
      <c r="C10" s="23" t="s">
        <v>35</v>
      </c>
      <c r="D10" s="23" t="s">
        <v>36</v>
      </c>
      <c r="E10" s="31" t="s">
        <v>18</v>
      </c>
      <c r="F10" s="22" t="s">
        <v>104</v>
      </c>
      <c r="G10" s="24">
        <v>1</v>
      </c>
      <c r="H10" s="23" t="s">
        <v>237</v>
      </c>
      <c r="I10" s="23" t="s">
        <v>230</v>
      </c>
      <c r="J10" s="23" t="s">
        <v>265</v>
      </c>
      <c r="K10" s="23" t="s">
        <v>231</v>
      </c>
      <c r="L10" s="23" t="s">
        <v>251</v>
      </c>
      <c r="M10" s="23" t="s">
        <v>252</v>
      </c>
      <c r="N10" s="22"/>
      <c r="O10" s="22"/>
      <c r="P10" s="22"/>
      <c r="Q10" s="22">
        <v>1</v>
      </c>
      <c r="R10" s="22"/>
      <c r="S10" s="22"/>
      <c r="T10" s="22">
        <v>1</v>
      </c>
      <c r="U10" s="22" t="s">
        <v>10</v>
      </c>
      <c r="V10" s="22"/>
      <c r="W10" s="23" t="s">
        <v>266</v>
      </c>
      <c r="X10" s="22"/>
      <c r="Y10" s="23"/>
    </row>
    <row r="11" spans="2:25" x14ac:dyDescent="0.25">
      <c r="B11" s="26" t="s">
        <v>39</v>
      </c>
      <c r="C11" s="28"/>
      <c r="D11" s="27" t="s">
        <v>40</v>
      </c>
      <c r="E11" s="11" t="s">
        <v>227</v>
      </c>
      <c r="F11" s="28" t="s">
        <v>104</v>
      </c>
      <c r="G11" s="29">
        <v>1</v>
      </c>
      <c r="H11" s="27" t="s">
        <v>234</v>
      </c>
      <c r="I11" s="28"/>
      <c r="J11" s="28" t="s">
        <v>243</v>
      </c>
      <c r="K11" s="28"/>
      <c r="L11" s="30" t="s">
        <v>106</v>
      </c>
      <c r="M11" s="28" t="s">
        <v>107</v>
      </c>
      <c r="N11" s="28"/>
      <c r="O11" s="28"/>
      <c r="P11" s="28"/>
      <c r="Q11" s="28">
        <v>1</v>
      </c>
      <c r="R11" s="28"/>
      <c r="S11" s="28"/>
      <c r="T11" s="28">
        <v>1</v>
      </c>
      <c r="U11" s="28"/>
      <c r="V11" s="28"/>
      <c r="W11" s="28" t="s">
        <v>130</v>
      </c>
      <c r="X11" s="28"/>
      <c r="Y11" s="28"/>
    </row>
    <row r="12" spans="2:25" x14ac:dyDescent="0.25">
      <c r="B12" s="21" t="s">
        <v>39</v>
      </c>
      <c r="C12" s="22"/>
      <c r="D12" s="23" t="s">
        <v>40</v>
      </c>
      <c r="E12" s="12" t="s">
        <v>227</v>
      </c>
      <c r="F12" s="22" t="s">
        <v>104</v>
      </c>
      <c r="G12" s="24">
        <v>1</v>
      </c>
      <c r="H12" s="23" t="s">
        <v>234</v>
      </c>
      <c r="I12" s="22"/>
      <c r="J12" s="22" t="s">
        <v>243</v>
      </c>
      <c r="K12" s="22"/>
      <c r="L12" s="22" t="s">
        <v>251</v>
      </c>
      <c r="M12" s="22" t="s">
        <v>252</v>
      </c>
      <c r="N12" s="22"/>
      <c r="O12" s="22"/>
      <c r="P12" s="22"/>
      <c r="Q12" s="22">
        <v>1</v>
      </c>
      <c r="R12" s="22"/>
      <c r="S12" s="22">
        <v>3</v>
      </c>
      <c r="T12" s="22">
        <v>4</v>
      </c>
      <c r="U12" s="22"/>
      <c r="V12" s="22"/>
      <c r="W12" s="22" t="s">
        <v>267</v>
      </c>
      <c r="X12" s="22"/>
      <c r="Y12" s="22" t="s">
        <v>62</v>
      </c>
    </row>
    <row r="13" spans="2:25" x14ac:dyDescent="0.25">
      <c r="B13" s="26" t="s">
        <v>19</v>
      </c>
      <c r="C13" s="27" t="s">
        <v>20</v>
      </c>
      <c r="D13" s="27" t="s">
        <v>21</v>
      </c>
      <c r="E13" s="10" t="s">
        <v>9</v>
      </c>
      <c r="F13" s="28" t="s">
        <v>104</v>
      </c>
      <c r="G13" s="29">
        <v>1</v>
      </c>
      <c r="H13" s="27" t="s">
        <v>228</v>
      </c>
      <c r="I13" s="27" t="s">
        <v>250</v>
      </c>
      <c r="J13" s="28" t="s">
        <v>143</v>
      </c>
      <c r="K13" s="27" t="s">
        <v>268</v>
      </c>
      <c r="L13" s="27" t="s">
        <v>106</v>
      </c>
      <c r="M13" s="28" t="s">
        <v>107</v>
      </c>
      <c r="N13" s="28"/>
      <c r="O13" s="28"/>
      <c r="P13" s="28">
        <v>1</v>
      </c>
      <c r="Q13" s="28">
        <v>1</v>
      </c>
      <c r="R13" s="28"/>
      <c r="S13" s="28"/>
      <c r="T13" s="28">
        <v>55</v>
      </c>
      <c r="U13" s="28" t="s">
        <v>10</v>
      </c>
      <c r="V13" s="28" t="s">
        <v>213</v>
      </c>
      <c r="W13" s="28" t="s">
        <v>269</v>
      </c>
      <c r="X13" s="28">
        <v>1</v>
      </c>
      <c r="Y13" s="28" t="s">
        <v>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5D11-C73B-4A6F-8423-41DD2FF231CC}">
  <dimension ref="B3:O21"/>
  <sheetViews>
    <sheetView workbookViewId="0">
      <selection activeCell="G14" sqref="G14"/>
    </sheetView>
  </sheetViews>
  <sheetFormatPr baseColWidth="10" defaultRowHeight="12" x14ac:dyDescent="0.25"/>
  <cols>
    <col min="11" max="11" width="28.5" customWidth="1"/>
  </cols>
  <sheetData>
    <row r="3" spans="2:15" ht="24" x14ac:dyDescent="0.25">
      <c r="B3" s="4" t="s">
        <v>0</v>
      </c>
      <c r="C3" s="4" t="s">
        <v>90</v>
      </c>
      <c r="D3" s="4" t="s">
        <v>91</v>
      </c>
      <c r="E3" s="4" t="s">
        <v>1</v>
      </c>
      <c r="F3" s="4" t="s">
        <v>2</v>
      </c>
      <c r="G3" s="4" t="s">
        <v>92</v>
      </c>
      <c r="H3" s="4" t="s">
        <v>4</v>
      </c>
      <c r="I3" s="4" t="s">
        <v>5</v>
      </c>
      <c r="J3" s="4" t="s">
        <v>99</v>
      </c>
      <c r="K3" s="4" t="s">
        <v>7</v>
      </c>
      <c r="L3" s="5" t="s">
        <v>101</v>
      </c>
      <c r="M3" s="4" t="s">
        <v>190</v>
      </c>
      <c r="N3" s="4" t="s">
        <v>103</v>
      </c>
      <c r="O3" s="4" t="s">
        <v>3</v>
      </c>
    </row>
    <row r="4" spans="2:15" x14ac:dyDescent="0.25">
      <c r="B4" t="s">
        <v>119</v>
      </c>
      <c r="C4" t="s">
        <v>112</v>
      </c>
      <c r="D4">
        <v>1</v>
      </c>
      <c r="F4" t="s">
        <v>113</v>
      </c>
      <c r="G4" t="s">
        <v>106</v>
      </c>
      <c r="H4" t="s">
        <v>107</v>
      </c>
      <c r="I4" t="s">
        <v>117</v>
      </c>
      <c r="K4" t="s">
        <v>120</v>
      </c>
      <c r="L4" s="6">
        <v>163</v>
      </c>
      <c r="M4" t="s">
        <v>114</v>
      </c>
      <c r="N4" t="s">
        <v>115</v>
      </c>
      <c r="O4" t="s">
        <v>116</v>
      </c>
    </row>
    <row r="5" spans="2:15" x14ac:dyDescent="0.25">
      <c r="B5" t="s">
        <v>121</v>
      </c>
      <c r="C5" t="s">
        <v>122</v>
      </c>
      <c r="D5">
        <v>1</v>
      </c>
      <c r="F5" t="s">
        <v>123</v>
      </c>
      <c r="G5" t="s">
        <v>106</v>
      </c>
      <c r="H5" t="s">
        <v>107</v>
      </c>
      <c r="K5" t="s">
        <v>125</v>
      </c>
      <c r="L5">
        <v>204</v>
      </c>
      <c r="M5" t="s">
        <v>114</v>
      </c>
      <c r="N5" t="s">
        <v>109</v>
      </c>
      <c r="O5" t="s">
        <v>116</v>
      </c>
    </row>
    <row r="6" spans="2:15" x14ac:dyDescent="0.25">
      <c r="B6" t="s">
        <v>126</v>
      </c>
      <c r="C6" t="s">
        <v>127</v>
      </c>
      <c r="D6">
        <v>1</v>
      </c>
      <c r="F6" t="s">
        <v>128</v>
      </c>
      <c r="G6" t="s">
        <v>106</v>
      </c>
      <c r="H6" t="s">
        <v>107</v>
      </c>
      <c r="I6" t="s">
        <v>117</v>
      </c>
      <c r="K6" t="s">
        <v>129</v>
      </c>
      <c r="L6" s="6">
        <v>9</v>
      </c>
      <c r="M6" t="s">
        <v>108</v>
      </c>
      <c r="N6" t="s">
        <v>109</v>
      </c>
      <c r="O6" t="s">
        <v>111</v>
      </c>
    </row>
    <row r="7" spans="2:15" x14ac:dyDescent="0.25">
      <c r="B7" t="s">
        <v>126</v>
      </c>
      <c r="C7" t="s">
        <v>127</v>
      </c>
      <c r="D7">
        <v>1</v>
      </c>
      <c r="F7" t="s">
        <v>128</v>
      </c>
      <c r="G7" t="s">
        <v>106</v>
      </c>
      <c r="H7" t="s">
        <v>107</v>
      </c>
      <c r="I7" t="s">
        <v>117</v>
      </c>
      <c r="K7" t="s">
        <v>130</v>
      </c>
      <c r="L7" s="6"/>
      <c r="M7" t="s">
        <v>108</v>
      </c>
      <c r="N7" t="s">
        <v>109</v>
      </c>
      <c r="O7" t="s">
        <v>111</v>
      </c>
    </row>
    <row r="8" spans="2:15" x14ac:dyDescent="0.25">
      <c r="B8" t="s">
        <v>131</v>
      </c>
      <c r="C8" t="s">
        <v>132</v>
      </c>
      <c r="D8">
        <v>1</v>
      </c>
      <c r="F8" t="s">
        <v>133</v>
      </c>
      <c r="G8" t="s">
        <v>106</v>
      </c>
      <c r="H8" t="s">
        <v>107</v>
      </c>
      <c r="K8" t="s">
        <v>134</v>
      </c>
      <c r="L8" s="6">
        <v>4</v>
      </c>
      <c r="M8" t="s">
        <v>108</v>
      </c>
      <c r="N8" t="s">
        <v>115</v>
      </c>
      <c r="O8" t="s">
        <v>111</v>
      </c>
    </row>
    <row r="9" spans="2:15" x14ac:dyDescent="0.25">
      <c r="B9" t="s">
        <v>131</v>
      </c>
      <c r="C9" t="s">
        <v>132</v>
      </c>
      <c r="D9">
        <v>1</v>
      </c>
      <c r="F9" t="s">
        <v>133</v>
      </c>
      <c r="G9" t="s">
        <v>106</v>
      </c>
      <c r="H9" t="s">
        <v>107</v>
      </c>
      <c r="K9" t="s">
        <v>135</v>
      </c>
      <c r="L9" s="6">
        <v>3</v>
      </c>
      <c r="M9" t="s">
        <v>108</v>
      </c>
      <c r="N9" t="s">
        <v>115</v>
      </c>
      <c r="O9" t="s">
        <v>111</v>
      </c>
    </row>
    <row r="10" spans="2:15" x14ac:dyDescent="0.25">
      <c r="B10" t="s">
        <v>136</v>
      </c>
      <c r="C10" t="s">
        <v>137</v>
      </c>
      <c r="D10">
        <v>1</v>
      </c>
      <c r="F10" t="s">
        <v>138</v>
      </c>
      <c r="G10" t="s">
        <v>106</v>
      </c>
      <c r="H10" t="s">
        <v>107</v>
      </c>
      <c r="I10" t="s">
        <v>10</v>
      </c>
      <c r="K10" t="s">
        <v>139</v>
      </c>
      <c r="L10" s="6">
        <v>12</v>
      </c>
      <c r="M10" t="s">
        <v>108</v>
      </c>
      <c r="N10" t="s">
        <v>109</v>
      </c>
      <c r="O10" t="s">
        <v>111</v>
      </c>
    </row>
    <row r="11" spans="2:15" x14ac:dyDescent="0.25">
      <c r="B11" t="s">
        <v>140</v>
      </c>
      <c r="C11" t="s">
        <v>141</v>
      </c>
      <c r="D11">
        <v>1</v>
      </c>
      <c r="F11" t="s">
        <v>142</v>
      </c>
      <c r="G11" t="s">
        <v>106</v>
      </c>
      <c r="H11" t="s">
        <v>107</v>
      </c>
      <c r="K11" t="s">
        <v>145</v>
      </c>
      <c r="L11" s="6">
        <v>27</v>
      </c>
      <c r="M11" t="s">
        <v>143</v>
      </c>
      <c r="N11" t="s">
        <v>144</v>
      </c>
      <c r="O11" t="s">
        <v>111</v>
      </c>
    </row>
    <row r="12" spans="2:15" x14ac:dyDescent="0.25">
      <c r="B12" t="s">
        <v>146</v>
      </c>
      <c r="C12" t="s">
        <v>147</v>
      </c>
      <c r="D12">
        <v>1</v>
      </c>
      <c r="F12" t="s">
        <v>148</v>
      </c>
      <c r="G12" t="s">
        <v>106</v>
      </c>
      <c r="H12" t="s">
        <v>107</v>
      </c>
      <c r="K12" t="s">
        <v>150</v>
      </c>
      <c r="L12" s="6"/>
      <c r="M12" t="s">
        <v>149</v>
      </c>
      <c r="N12" t="s">
        <v>109</v>
      </c>
      <c r="O12" t="s">
        <v>111</v>
      </c>
    </row>
    <row r="13" spans="2:15" x14ac:dyDescent="0.25">
      <c r="B13" t="s">
        <v>151</v>
      </c>
      <c r="C13" t="s">
        <v>105</v>
      </c>
      <c r="D13">
        <v>1</v>
      </c>
      <c r="F13" t="s">
        <v>152</v>
      </c>
      <c r="G13" t="s">
        <v>106</v>
      </c>
      <c r="H13" t="s">
        <v>107</v>
      </c>
      <c r="K13" t="s">
        <v>153</v>
      </c>
      <c r="L13" s="6"/>
      <c r="M13" t="s">
        <v>114</v>
      </c>
      <c r="N13" t="s">
        <v>109</v>
      </c>
      <c r="O13" t="s">
        <v>116</v>
      </c>
    </row>
    <row r="14" spans="2:15" x14ac:dyDescent="0.25">
      <c r="B14" t="s">
        <v>154</v>
      </c>
      <c r="C14" t="s">
        <v>155</v>
      </c>
      <c r="D14">
        <v>2</v>
      </c>
      <c r="F14" t="s">
        <v>156</v>
      </c>
      <c r="G14" t="s">
        <v>106</v>
      </c>
      <c r="H14" t="s">
        <v>107</v>
      </c>
      <c r="K14" t="s">
        <v>157</v>
      </c>
      <c r="L14" s="6">
        <v>31</v>
      </c>
      <c r="M14" t="s">
        <v>158</v>
      </c>
      <c r="O14" t="s">
        <v>159</v>
      </c>
    </row>
    <row r="15" spans="2:15" x14ac:dyDescent="0.25">
      <c r="B15" t="s">
        <v>160</v>
      </c>
      <c r="C15" t="s">
        <v>155</v>
      </c>
      <c r="D15">
        <v>2</v>
      </c>
      <c r="F15" t="s">
        <v>161</v>
      </c>
      <c r="G15" t="s">
        <v>106</v>
      </c>
      <c r="H15" t="s">
        <v>107</v>
      </c>
      <c r="K15" t="s">
        <v>162</v>
      </c>
      <c r="L15" s="6">
        <v>30</v>
      </c>
      <c r="M15" t="s">
        <v>163</v>
      </c>
      <c r="O15" t="s">
        <v>110</v>
      </c>
    </row>
    <row r="16" spans="2:15" x14ac:dyDescent="0.25">
      <c r="B16" t="s">
        <v>164</v>
      </c>
      <c r="C16" t="s">
        <v>165</v>
      </c>
      <c r="D16">
        <v>2</v>
      </c>
      <c r="F16" t="s">
        <v>166</v>
      </c>
      <c r="G16" t="s">
        <v>106</v>
      </c>
      <c r="H16" t="s">
        <v>107</v>
      </c>
      <c r="I16" t="s">
        <v>117</v>
      </c>
      <c r="K16" t="s">
        <v>167</v>
      </c>
      <c r="L16" s="6">
        <v>76</v>
      </c>
      <c r="M16" s="6" t="s">
        <v>168</v>
      </c>
      <c r="N16" t="s">
        <v>115</v>
      </c>
      <c r="O16" t="s">
        <v>111</v>
      </c>
    </row>
    <row r="17" spans="2:15" x14ac:dyDescent="0.25">
      <c r="B17" t="s">
        <v>169</v>
      </c>
      <c r="C17" t="s">
        <v>170</v>
      </c>
      <c r="D17">
        <v>2</v>
      </c>
      <c r="F17" t="s">
        <v>171</v>
      </c>
      <c r="G17" t="s">
        <v>106</v>
      </c>
      <c r="H17" t="s">
        <v>107</v>
      </c>
      <c r="K17" t="s">
        <v>172</v>
      </c>
      <c r="L17" s="6">
        <v>113</v>
      </c>
      <c r="M17" t="s">
        <v>168</v>
      </c>
      <c r="N17" t="s">
        <v>115</v>
      </c>
      <c r="O17" t="s">
        <v>111</v>
      </c>
    </row>
    <row r="18" spans="2:15" x14ac:dyDescent="0.25">
      <c r="B18" t="s">
        <v>169</v>
      </c>
      <c r="C18" t="s">
        <v>170</v>
      </c>
      <c r="D18">
        <v>2</v>
      </c>
      <c r="F18" t="s">
        <v>171</v>
      </c>
      <c r="G18" t="s">
        <v>106</v>
      </c>
      <c r="H18" t="s">
        <v>107</v>
      </c>
      <c r="I18" t="s">
        <v>124</v>
      </c>
      <c r="K18" t="s">
        <v>173</v>
      </c>
      <c r="L18" s="6"/>
      <c r="M18" t="s">
        <v>168</v>
      </c>
      <c r="N18" t="s">
        <v>115</v>
      </c>
      <c r="O18" t="s">
        <v>111</v>
      </c>
    </row>
    <row r="19" spans="2:15" x14ac:dyDescent="0.25">
      <c r="B19" t="s">
        <v>175</v>
      </c>
      <c r="C19" t="s">
        <v>174</v>
      </c>
      <c r="D19">
        <v>2</v>
      </c>
      <c r="E19" t="s">
        <v>176</v>
      </c>
      <c r="F19" t="s">
        <v>177</v>
      </c>
      <c r="G19" t="s">
        <v>106</v>
      </c>
      <c r="H19" t="s">
        <v>107</v>
      </c>
      <c r="K19" t="s">
        <v>178</v>
      </c>
      <c r="L19" s="6">
        <v>121</v>
      </c>
      <c r="M19" t="s">
        <v>163</v>
      </c>
      <c r="N19" t="s">
        <v>179</v>
      </c>
      <c r="O19" t="s">
        <v>111</v>
      </c>
    </row>
    <row r="20" spans="2:15" x14ac:dyDescent="0.25">
      <c r="B20" t="s">
        <v>180</v>
      </c>
      <c r="C20" t="s">
        <v>181</v>
      </c>
      <c r="D20">
        <v>3</v>
      </c>
      <c r="F20" t="s">
        <v>182</v>
      </c>
      <c r="G20" t="s">
        <v>106</v>
      </c>
      <c r="H20" t="s">
        <v>107</v>
      </c>
      <c r="K20" t="s">
        <v>183</v>
      </c>
      <c r="L20" s="6">
        <v>266</v>
      </c>
      <c r="M20" t="s">
        <v>143</v>
      </c>
      <c r="N20" t="s">
        <v>115</v>
      </c>
      <c r="O20" t="s">
        <v>116</v>
      </c>
    </row>
    <row r="21" spans="2:15" x14ac:dyDescent="0.25">
      <c r="B21" t="s">
        <v>185</v>
      </c>
      <c r="C21" t="s">
        <v>186</v>
      </c>
      <c r="D21">
        <v>1</v>
      </c>
      <c r="F21" t="s">
        <v>187</v>
      </c>
      <c r="G21" t="s">
        <v>106</v>
      </c>
      <c r="H21" t="s">
        <v>107</v>
      </c>
      <c r="I21" t="s">
        <v>118</v>
      </c>
      <c r="J21" t="s">
        <v>188</v>
      </c>
      <c r="K21" t="s">
        <v>189</v>
      </c>
      <c r="L21" s="6">
        <v>245</v>
      </c>
      <c r="M21" t="s">
        <v>108</v>
      </c>
      <c r="N21" t="s">
        <v>184</v>
      </c>
      <c r="O2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Feuil1</vt:lpstr>
      <vt:lpstr>Inventaire général</vt:lpstr>
      <vt:lpstr>annecy</vt:lpstr>
      <vt:lpstr>Chambéry</vt:lpstr>
      <vt:lpstr>Vaulx-Milieu</vt:lpstr>
      <vt:lpstr>Saint-Jorioz</vt:lpstr>
      <vt:lpstr>Gilly</vt:lpstr>
      <vt:lpstr>Briord</vt:lpstr>
      <vt:lpstr>SRG, RN</vt:lpstr>
      <vt:lpstr>Vienne divers</vt:lpstr>
      <vt:lpstr>Aoste</vt:lpstr>
      <vt:lpstr>Christine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 Amaury</dc:creator>
  <cp:lastModifiedBy>Amaury GILLES</cp:lastModifiedBy>
  <dcterms:created xsi:type="dcterms:W3CDTF">2022-11-21T15:16:25Z</dcterms:created>
  <dcterms:modified xsi:type="dcterms:W3CDTF">2023-09-15T15:14:31Z</dcterms:modified>
</cp:coreProperties>
</file>